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embeddings/oleObject3.bin" ContentType="application/vnd.openxmlformats-officedocument.oleObject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35" yWindow="285" windowWidth="3300" windowHeight="7470" tabRatio="815" firstSheet="1" activeTab="5"/>
  </bookViews>
  <sheets>
    <sheet name="1 SML and determine fair value" sheetId="1" r:id="rId1"/>
    <sheet name="2 Example 1&amp;2&amp;3&amp;4" sheetId="2" r:id="rId2"/>
    <sheet name="3 Example 5&amp;6" sheetId="5" r:id="rId3"/>
    <sheet name="4 Example 7" sheetId="4" r:id="rId4"/>
    <sheet name="5 Example 8" sheetId="9" r:id="rId5"/>
    <sheet name="6 Example 9 Calc. OFCF &amp; growth" sheetId="18" r:id="rId6"/>
  </sheets>
  <externalReferences>
    <externalReference r:id="rId7"/>
  </externalReferences>
  <definedNames>
    <definedName name="_xlnm.Print_Area" localSheetId="5">'6 Example 9 Calc. OFCF &amp; growth'!$A$1:$H$88</definedName>
    <definedName name="solver_adj" localSheetId="0" hidden="1">'1 SML and determine fair value'!$E$4:$E$8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'1 SML and determine fair value'!$C$9</definedName>
    <definedName name="solver_lhs2" localSheetId="0" hidden="1">'1 SML and determine fair value'!$D$9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'1 SML and determine fair value'!$E$10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0.5</definedName>
    <definedName name="solver_rhs2" localSheetId="0" hidden="1">1.5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0.11</definedName>
    <definedName name="solver_ver" localSheetId="0" hidden="1">3</definedName>
    <definedName name="taxtable" localSheetId="5">[1]TAXES!$A$40:$E$47</definedName>
    <definedName name="taxtable">#REF!</definedName>
  </definedNames>
  <calcPr calcId="145621"/>
</workbook>
</file>

<file path=xl/calcChain.xml><?xml version="1.0" encoding="utf-8"?>
<calcChain xmlns="http://schemas.openxmlformats.org/spreadsheetml/2006/main">
  <c r="D284" i="18" l="1"/>
  <c r="F282" i="18"/>
  <c r="G282" i="18" s="1"/>
  <c r="H282" i="18" s="1"/>
  <c r="I282" i="18" s="1"/>
  <c r="J282" i="18" s="1"/>
  <c r="B31" i="9" l="1"/>
  <c r="G296" i="18" l="1"/>
  <c r="F296" i="18"/>
  <c r="C34" i="4"/>
  <c r="F18" i="4"/>
  <c r="F19" i="4"/>
  <c r="D277" i="18" l="1"/>
  <c r="D275" i="18"/>
  <c r="D274" i="18"/>
  <c r="D272" i="18"/>
  <c r="F239" i="18"/>
  <c r="E245" i="18"/>
  <c r="E288" i="18" s="1"/>
  <c r="E243" i="18"/>
  <c r="E286" i="18" s="1"/>
  <c r="E241" i="18"/>
  <c r="E284" i="18" s="1"/>
  <c r="G239" i="18" l="1"/>
  <c r="G299" i="18"/>
  <c r="C300" i="18"/>
  <c r="C267" i="18"/>
  <c r="C258" i="18"/>
  <c r="I296" i="18"/>
  <c r="H296" i="18"/>
  <c r="H239" i="18" l="1"/>
  <c r="H299" i="18"/>
  <c r="C301" i="18"/>
  <c r="C268" i="18"/>
  <c r="C259" i="18"/>
  <c r="J296" i="18"/>
  <c r="F233" i="18" a="1"/>
  <c r="F233" i="18" s="1"/>
  <c r="D250" i="18" s="1"/>
  <c r="D293" i="18" s="1"/>
  <c r="I239" i="18" l="1"/>
  <c r="I299" i="18"/>
  <c r="C302" i="18"/>
  <c r="C269" i="18"/>
  <c r="C260" i="18"/>
  <c r="F231" i="18" a="1"/>
  <c r="F231" i="18" s="1"/>
  <c r="D245" i="18" s="1"/>
  <c r="D288" i="18" s="1"/>
  <c r="J239" i="18" l="1"/>
  <c r="J299" i="18"/>
  <c r="C303" i="18"/>
  <c r="C270" i="18"/>
  <c r="C261" i="18"/>
  <c r="F229" i="18"/>
  <c r="F230" i="18" s="1"/>
  <c r="D243" i="18" s="1"/>
  <c r="D286" i="18" s="1"/>
  <c r="F18" i="5"/>
  <c r="H10" i="5"/>
  <c r="H9" i="5"/>
  <c r="H8" i="5"/>
  <c r="H7" i="5"/>
  <c r="B9" i="2"/>
  <c r="B25" i="1"/>
  <c r="E25" i="1"/>
  <c r="D25" i="1"/>
  <c r="C25" i="1"/>
  <c r="B24" i="1"/>
  <c r="B23" i="1"/>
  <c r="B22" i="1"/>
  <c r="K299" i="18" l="1"/>
  <c r="C262" i="18"/>
  <c r="J243" i="18"/>
  <c r="G243" i="18"/>
  <c r="F243" i="18"/>
  <c r="H243" i="18"/>
  <c r="I243" i="18"/>
  <c r="F134" i="18"/>
  <c r="F206" i="18" s="1"/>
  <c r="B36" i="9" l="1"/>
  <c r="D9" i="1" l="1"/>
  <c r="G185" i="18" l="1"/>
  <c r="F185" i="18"/>
  <c r="G177" i="18"/>
  <c r="F177" i="18"/>
  <c r="G153" i="18"/>
  <c r="F153" i="18"/>
  <c r="G134" i="18"/>
  <c r="G206" i="18" s="1"/>
  <c r="G127" i="18"/>
  <c r="F127" i="18"/>
  <c r="G107" i="18"/>
  <c r="F107" i="18"/>
  <c r="G100" i="18"/>
  <c r="F100" i="18"/>
  <c r="E194" i="18" s="1"/>
  <c r="E197" i="18" s="1"/>
  <c r="G97" i="18"/>
  <c r="F97" i="18"/>
  <c r="F80" i="18"/>
  <c r="F76" i="18"/>
  <c r="F75" i="18"/>
  <c r="F74" i="18"/>
  <c r="F73" i="18"/>
  <c r="F70" i="18"/>
  <c r="F163" i="18" s="1"/>
  <c r="F66" i="18"/>
  <c r="F65" i="18"/>
  <c r="F64" i="18"/>
  <c r="F63" i="18"/>
  <c r="F61" i="18"/>
  <c r="G40" i="18"/>
  <c r="G42" i="18" s="1"/>
  <c r="F40" i="18"/>
  <c r="F42" i="18" s="1"/>
  <c r="F36" i="18"/>
  <c r="G31" i="18"/>
  <c r="G25" i="18"/>
  <c r="F25" i="18"/>
  <c r="F17" i="18"/>
  <c r="G15" i="18"/>
  <c r="G19" i="18" s="1"/>
  <c r="F9" i="18"/>
  <c r="G1" i="18"/>
  <c r="G36" i="18" s="1"/>
  <c r="E250" i="18" l="1"/>
  <c r="E293" i="18" s="1"/>
  <c r="E251" i="18"/>
  <c r="E294" i="18" s="1"/>
  <c r="E242" i="18"/>
  <c r="E285" i="18" s="1"/>
  <c r="E244" i="18"/>
  <c r="E287" i="18" s="1"/>
  <c r="F131" i="18"/>
  <c r="F228" i="18" a="1"/>
  <c r="F228" i="18" s="1"/>
  <c r="D242" i="18" s="1"/>
  <c r="D285" i="18" s="1"/>
  <c r="F156" i="18"/>
  <c r="G159" i="18"/>
  <c r="G27" i="18"/>
  <c r="G32" i="18" s="1"/>
  <c r="F186" i="18"/>
  <c r="A194" i="18" s="1"/>
  <c r="H194" i="18" s="1"/>
  <c r="G103" i="18"/>
  <c r="G180" i="18"/>
  <c r="F77" i="18"/>
  <c r="G131" i="18"/>
  <c r="G96" i="18"/>
  <c r="G98" i="18" s="1"/>
  <c r="G208" i="18" s="1"/>
  <c r="G44" i="18"/>
  <c r="G126" i="18"/>
  <c r="G176" i="18"/>
  <c r="G178" i="18" s="1"/>
  <c r="G152" i="18"/>
  <c r="G154" i="18" s="1"/>
  <c r="F126" i="18"/>
  <c r="F44" i="18"/>
  <c r="F96" i="18"/>
  <c r="F98" i="18" s="1"/>
  <c r="F208" i="18" s="1"/>
  <c r="F176" i="18"/>
  <c r="F178" i="18" s="1"/>
  <c r="F152" i="18"/>
  <c r="F154" i="18" s="1"/>
  <c r="F104" i="18"/>
  <c r="F181" i="18"/>
  <c r="G9" i="18"/>
  <c r="F101" i="18"/>
  <c r="G104" i="18"/>
  <c r="G130" i="18"/>
  <c r="G132" i="18" s="1"/>
  <c r="F159" i="18"/>
  <c r="G181" i="18"/>
  <c r="G182" i="18" s="1"/>
  <c r="G158" i="18"/>
  <c r="F27" i="18"/>
  <c r="F128" i="18" l="1"/>
  <c r="G128" i="18"/>
  <c r="G160" i="18"/>
  <c r="G105" i="18"/>
  <c r="G205" i="18" s="1"/>
  <c r="G136" i="18"/>
  <c r="F45" i="18"/>
  <c r="F46" i="18" s="1"/>
  <c r="G45" i="18"/>
  <c r="G46" i="18" s="1"/>
  <c r="G48" i="18" s="1"/>
  <c r="G51" i="18" l="1"/>
  <c r="G212" i="18"/>
  <c r="G213" i="18" s="1"/>
  <c r="G217" i="18"/>
  <c r="G109" i="18"/>
  <c r="G207" i="18"/>
  <c r="G209" i="18" s="1"/>
  <c r="F59" i="18"/>
  <c r="F67" i="18" s="1"/>
  <c r="F79" i="18" s="1"/>
  <c r="F82" i="18" s="1"/>
  <c r="F48" i="18"/>
  <c r="G214" i="18" l="1"/>
  <c r="G218" i="18"/>
  <c r="G219" i="18" s="1"/>
  <c r="F212" i="18"/>
  <c r="F213" i="18" s="1"/>
  <c r="F11" i="18"/>
  <c r="F15" i="18" s="1"/>
  <c r="F51" i="18"/>
  <c r="F30" i="18" s="1"/>
  <c r="F31" i="18" s="1"/>
  <c r="F32" i="18" s="1"/>
  <c r="G221" i="18" l="1"/>
  <c r="F103" i="18"/>
  <c r="F105" i="18" s="1"/>
  <c r="E249" i="18" s="1"/>
  <c r="F19" i="18"/>
  <c r="F218" i="18"/>
  <c r="F217" i="18"/>
  <c r="F130" i="18"/>
  <c r="F132" i="18" s="1"/>
  <c r="F136" i="18" s="1"/>
  <c r="F138" i="18" s="1"/>
  <c r="F140" i="18" s="1"/>
  <c r="F180" i="18"/>
  <c r="F182" i="18" s="1"/>
  <c r="F183" i="18" s="1"/>
  <c r="F188" i="18" s="1"/>
  <c r="F158" i="18"/>
  <c r="F160" i="18" s="1"/>
  <c r="F161" i="18" s="1"/>
  <c r="F165" i="18" s="1"/>
  <c r="E253" i="18" l="1"/>
  <c r="E292" i="18"/>
  <c r="E296" i="18" s="1"/>
  <c r="F232" i="18" a="1"/>
  <c r="F232" i="18" s="1"/>
  <c r="D248" i="18" s="1"/>
  <c r="D291" i="18" s="1"/>
  <c r="E248" i="18"/>
  <c r="E291" i="18" s="1"/>
  <c r="F205" i="18"/>
  <c r="F207" i="18" s="1"/>
  <c r="F209" i="18" s="1"/>
  <c r="F214" i="18" s="1"/>
  <c r="F109" i="18"/>
  <c r="F111" i="18" s="1"/>
  <c r="F113" i="18" s="1"/>
  <c r="F219" i="18"/>
  <c r="A197" i="18"/>
  <c r="H197" i="18" s="1"/>
  <c r="F221" i="18" l="1"/>
  <c r="F222" i="18" s="1" a="1"/>
  <c r="F222" i="18" s="1"/>
  <c r="F24" i="1"/>
  <c r="F25" i="1"/>
  <c r="F23" i="1"/>
  <c r="F238" i="18" l="1"/>
  <c r="F241" i="18" s="1"/>
  <c r="F250" i="18" s="1"/>
  <c r="G238" i="18"/>
  <c r="H238" i="18" s="1"/>
  <c r="I238" i="18" s="1"/>
  <c r="B35" i="9"/>
  <c r="B34" i="9"/>
  <c r="G241" i="18" l="1"/>
  <c r="G250" i="18" s="1"/>
  <c r="F251" i="18"/>
  <c r="F245" i="18"/>
  <c r="F242" i="18"/>
  <c r="F244" i="18" s="1"/>
  <c r="F248" i="18"/>
  <c r="F249" i="18" s="1"/>
  <c r="B14" i="5"/>
  <c r="B8" i="5"/>
  <c r="B9" i="5" s="1"/>
  <c r="H6" i="5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198" i="5" s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1" i="5" s="1"/>
  <c r="H222" i="5" s="1"/>
  <c r="H223" i="5" s="1"/>
  <c r="H224" i="5" s="1"/>
  <c r="H225" i="5" s="1"/>
  <c r="H226" i="5" s="1"/>
  <c r="H227" i="5" s="1"/>
  <c r="H228" i="5" s="1"/>
  <c r="H229" i="5" s="1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H246" i="5" s="1"/>
  <c r="H247" i="5" s="1"/>
  <c r="H248" i="5" s="1"/>
  <c r="H249" i="5" s="1"/>
  <c r="H250" i="5" s="1"/>
  <c r="H251" i="5" s="1"/>
  <c r="H252" i="5" s="1"/>
  <c r="H253" i="5" s="1"/>
  <c r="H254" i="5" s="1"/>
  <c r="H255" i="5" s="1"/>
  <c r="H256" i="5" s="1"/>
  <c r="H257" i="5" s="1"/>
  <c r="H258" i="5" s="1"/>
  <c r="H259" i="5" s="1"/>
  <c r="H260" i="5" s="1"/>
  <c r="H261" i="5" s="1"/>
  <c r="H262" i="5" s="1"/>
  <c r="H263" i="5" s="1"/>
  <c r="H264" i="5" s="1"/>
  <c r="H265" i="5" s="1"/>
  <c r="H266" i="5" s="1"/>
  <c r="H267" i="5" s="1"/>
  <c r="H268" i="5" s="1"/>
  <c r="H269" i="5" s="1"/>
  <c r="H270" i="5" s="1"/>
  <c r="H271" i="5" s="1"/>
  <c r="H272" i="5" s="1"/>
  <c r="H273" i="5" s="1"/>
  <c r="H274" i="5" s="1"/>
  <c r="H275" i="5" s="1"/>
  <c r="H276" i="5" s="1"/>
  <c r="H277" i="5" s="1"/>
  <c r="H278" i="5" s="1"/>
  <c r="H279" i="5" s="1"/>
  <c r="H280" i="5" s="1"/>
  <c r="H281" i="5" s="1"/>
  <c r="H282" i="5" s="1"/>
  <c r="H283" i="5" s="1"/>
  <c r="H284" i="5" s="1"/>
  <c r="H285" i="5" s="1"/>
  <c r="H286" i="5" s="1"/>
  <c r="H287" i="5" s="1"/>
  <c r="H288" i="5" s="1"/>
  <c r="H289" i="5" s="1"/>
  <c r="H290" i="5" s="1"/>
  <c r="H291" i="5" s="1"/>
  <c r="H292" i="5" s="1"/>
  <c r="H293" i="5" s="1"/>
  <c r="H294" i="5" s="1"/>
  <c r="H295" i="5" s="1"/>
  <c r="H296" i="5" s="1"/>
  <c r="H297" i="5" s="1"/>
  <c r="H298" i="5" s="1"/>
  <c r="H299" i="5" s="1"/>
  <c r="H300" i="5" s="1"/>
  <c r="H301" i="5" s="1"/>
  <c r="H302" i="5" s="1"/>
  <c r="H303" i="5" s="1"/>
  <c r="H304" i="5" s="1"/>
  <c r="H305" i="5" s="1"/>
  <c r="H306" i="5" s="1"/>
  <c r="H307" i="5" s="1"/>
  <c r="H308" i="5" s="1"/>
  <c r="H309" i="5" s="1"/>
  <c r="H310" i="5" s="1"/>
  <c r="H311" i="5" s="1"/>
  <c r="H312" i="5" s="1"/>
  <c r="H313" i="5" s="1"/>
  <c r="H314" i="5" s="1"/>
  <c r="H315" i="5" s="1"/>
  <c r="H316" i="5" s="1"/>
  <c r="H317" i="5" s="1"/>
  <c r="H318" i="5" s="1"/>
  <c r="H319" i="5" s="1"/>
  <c r="H320" i="5" s="1"/>
  <c r="H321" i="5" s="1"/>
  <c r="H322" i="5" s="1"/>
  <c r="H323" i="5" s="1"/>
  <c r="H324" i="5" s="1"/>
  <c r="H325" i="5" s="1"/>
  <c r="H326" i="5" s="1"/>
  <c r="H327" i="5" s="1"/>
  <c r="H328" i="5" s="1"/>
  <c r="H329" i="5" s="1"/>
  <c r="H330" i="5" s="1"/>
  <c r="H331" i="5" s="1"/>
  <c r="H332" i="5" s="1"/>
  <c r="H333" i="5" s="1"/>
  <c r="H334" i="5" s="1"/>
  <c r="H335" i="5" s="1"/>
  <c r="H336" i="5" s="1"/>
  <c r="H337" i="5" s="1"/>
  <c r="H338" i="5" s="1"/>
  <c r="H339" i="5" s="1"/>
  <c r="H340" i="5" s="1"/>
  <c r="H341" i="5" s="1"/>
  <c r="H342" i="5" s="1"/>
  <c r="H343" i="5" s="1"/>
  <c r="H344" i="5" s="1"/>
  <c r="H345" i="5" s="1"/>
  <c r="H346" i="5" s="1"/>
  <c r="H347" i="5" s="1"/>
  <c r="H348" i="5" s="1"/>
  <c r="H349" i="5" s="1"/>
  <c r="H350" i="5" s="1"/>
  <c r="H351" i="5" s="1"/>
  <c r="H352" i="5" s="1"/>
  <c r="H353" i="5" s="1"/>
  <c r="H354" i="5" s="1"/>
  <c r="H355" i="5" s="1"/>
  <c r="H356" i="5" s="1"/>
  <c r="H357" i="5" s="1"/>
  <c r="H358" i="5" s="1"/>
  <c r="H359" i="5" s="1"/>
  <c r="H360" i="5" s="1"/>
  <c r="H361" i="5" s="1"/>
  <c r="H362" i="5" s="1"/>
  <c r="H363" i="5" s="1"/>
  <c r="H364" i="5" s="1"/>
  <c r="H365" i="5" s="1"/>
  <c r="H366" i="5" s="1"/>
  <c r="H367" i="5" s="1"/>
  <c r="H368" i="5" s="1"/>
  <c r="H369" i="5" s="1"/>
  <c r="H370" i="5" s="1"/>
  <c r="H371" i="5" s="1"/>
  <c r="H372" i="5" s="1"/>
  <c r="H373" i="5" s="1"/>
  <c r="H374" i="5" s="1"/>
  <c r="H375" i="5" s="1"/>
  <c r="H376" i="5" s="1"/>
  <c r="H377" i="5" s="1"/>
  <c r="H378" i="5" s="1"/>
  <c r="H379" i="5" s="1"/>
  <c r="H380" i="5" s="1"/>
  <c r="H381" i="5" s="1"/>
  <c r="H382" i="5" s="1"/>
  <c r="H383" i="5" s="1"/>
  <c r="H384" i="5" s="1"/>
  <c r="H385" i="5" s="1"/>
  <c r="H386" i="5" s="1"/>
  <c r="H387" i="5" s="1"/>
  <c r="H388" i="5" s="1"/>
  <c r="H389" i="5" s="1"/>
  <c r="H390" i="5" s="1"/>
  <c r="H391" i="5" s="1"/>
  <c r="H392" i="5" s="1"/>
  <c r="H393" i="5" s="1"/>
  <c r="H394" i="5" s="1"/>
  <c r="H395" i="5" s="1"/>
  <c r="H396" i="5" s="1"/>
  <c r="H397" i="5" s="1"/>
  <c r="H398" i="5" s="1"/>
  <c r="H399" i="5" s="1"/>
  <c r="H400" i="5" s="1"/>
  <c r="H401" i="5" s="1"/>
  <c r="H402" i="5" s="1"/>
  <c r="H403" i="5" s="1"/>
  <c r="H404" i="5" s="1"/>
  <c r="H405" i="5" s="1"/>
  <c r="H406" i="5" s="1"/>
  <c r="D45" i="4"/>
  <c r="D41" i="4"/>
  <c r="D37" i="4"/>
  <c r="D33" i="4"/>
  <c r="B14" i="4"/>
  <c r="B15" i="4" s="1"/>
  <c r="B8" i="4"/>
  <c r="I6" i="4"/>
  <c r="I7" i="4" s="1"/>
  <c r="I8" i="4" s="1"/>
  <c r="I9" i="4" s="1"/>
  <c r="F253" i="18" l="1"/>
  <c r="D258" i="18" s="1"/>
  <c r="H241" i="18"/>
  <c r="G251" i="18"/>
  <c r="G245" i="18"/>
  <c r="G242" i="18"/>
  <c r="G244" i="18" s="1"/>
  <c r="G248" i="18"/>
  <c r="G249" i="18" s="1"/>
  <c r="B15" i="5"/>
  <c r="B16" i="5" s="1"/>
  <c r="B9" i="4"/>
  <c r="I406" i="5"/>
  <c r="I404" i="5"/>
  <c r="I402" i="5"/>
  <c r="I400" i="5"/>
  <c r="I398" i="5"/>
  <c r="I396" i="5"/>
  <c r="I394" i="5"/>
  <c r="I392" i="5"/>
  <c r="I390" i="5"/>
  <c r="I388" i="5"/>
  <c r="I386" i="5"/>
  <c r="I384" i="5"/>
  <c r="I382" i="5"/>
  <c r="I380" i="5"/>
  <c r="I378" i="5"/>
  <c r="I376" i="5"/>
  <c r="I374" i="5"/>
  <c r="I372" i="5"/>
  <c r="I370" i="5"/>
  <c r="I368" i="5"/>
  <c r="I366" i="5"/>
  <c r="I364" i="5"/>
  <c r="I362" i="5"/>
  <c r="I360" i="5"/>
  <c r="I358" i="5"/>
  <c r="I356" i="5"/>
  <c r="I354" i="5"/>
  <c r="I352" i="5"/>
  <c r="I350" i="5"/>
  <c r="I348" i="5"/>
  <c r="I346" i="5"/>
  <c r="I344" i="5"/>
  <c r="I342" i="5"/>
  <c r="I340" i="5"/>
  <c r="I338" i="5"/>
  <c r="I336" i="5"/>
  <c r="I334" i="5"/>
  <c r="I332" i="5"/>
  <c r="I330" i="5"/>
  <c r="I328" i="5"/>
  <c r="I326" i="5"/>
  <c r="I405" i="5"/>
  <c r="I403" i="5"/>
  <c r="I401" i="5"/>
  <c r="I399" i="5"/>
  <c r="I397" i="5"/>
  <c r="I395" i="5"/>
  <c r="I393" i="5"/>
  <c r="I391" i="5"/>
  <c r="I389" i="5"/>
  <c r="I387" i="5"/>
  <c r="I385" i="5"/>
  <c r="I383" i="5"/>
  <c r="I381" i="5"/>
  <c r="I379" i="5"/>
  <c r="I377" i="5"/>
  <c r="I375" i="5"/>
  <c r="I373" i="5"/>
  <c r="I371" i="5"/>
  <c r="I369" i="5"/>
  <c r="I367" i="5"/>
  <c r="I365" i="5"/>
  <c r="I363" i="5"/>
  <c r="I361" i="5"/>
  <c r="I359" i="5"/>
  <c r="I357" i="5"/>
  <c r="I355" i="5"/>
  <c r="I353" i="5"/>
  <c r="I351" i="5"/>
  <c r="I349" i="5"/>
  <c r="I347" i="5"/>
  <c r="I345" i="5"/>
  <c r="I343" i="5"/>
  <c r="I341" i="5"/>
  <c r="I339" i="5"/>
  <c r="I337" i="5"/>
  <c r="I335" i="5"/>
  <c r="I333" i="5"/>
  <c r="I331" i="5"/>
  <c r="I329" i="5"/>
  <c r="I327" i="5"/>
  <c r="I325" i="5"/>
  <c r="I323" i="5"/>
  <c r="I321" i="5"/>
  <c r="I319" i="5"/>
  <c r="I317" i="5"/>
  <c r="I315" i="5"/>
  <c r="I313" i="5"/>
  <c r="I311" i="5"/>
  <c r="I309" i="5"/>
  <c r="I307" i="5"/>
  <c r="I305" i="5"/>
  <c r="I303" i="5"/>
  <c r="I301" i="5"/>
  <c r="I299" i="5"/>
  <c r="I297" i="5"/>
  <c r="I295" i="5"/>
  <c r="I293" i="5"/>
  <c r="I291" i="5"/>
  <c r="I289" i="5"/>
  <c r="I287" i="5"/>
  <c r="I285" i="5"/>
  <c r="I283" i="5"/>
  <c r="I281" i="5"/>
  <c r="I279" i="5"/>
  <c r="I277" i="5"/>
  <c r="I275" i="5"/>
  <c r="I273" i="5"/>
  <c r="I271" i="5"/>
  <c r="I269" i="5"/>
  <c r="I267" i="5"/>
  <c r="I265" i="5"/>
  <c r="I263" i="5"/>
  <c r="I261" i="5"/>
  <c r="I259" i="5"/>
  <c r="I257" i="5"/>
  <c r="I255" i="5"/>
  <c r="I253" i="5"/>
  <c r="I251" i="5"/>
  <c r="I249" i="5"/>
  <c r="I247" i="5"/>
  <c r="I245" i="5"/>
  <c r="I243" i="5"/>
  <c r="I241" i="5"/>
  <c r="I239" i="5"/>
  <c r="I237" i="5"/>
  <c r="I320" i="5"/>
  <c r="I312" i="5"/>
  <c r="I304" i="5"/>
  <c r="I296" i="5"/>
  <c r="I288" i="5"/>
  <c r="I280" i="5"/>
  <c r="I272" i="5"/>
  <c r="I264" i="5"/>
  <c r="I256" i="5"/>
  <c r="I248" i="5"/>
  <c r="I240" i="5"/>
  <c r="I235" i="5"/>
  <c r="I233" i="5"/>
  <c r="I231" i="5"/>
  <c r="I229" i="5"/>
  <c r="I227" i="5"/>
  <c r="I225" i="5"/>
  <c r="I223" i="5"/>
  <c r="I221" i="5"/>
  <c r="I219" i="5"/>
  <c r="I217" i="5"/>
  <c r="I215" i="5"/>
  <c r="I213" i="5"/>
  <c r="I211" i="5"/>
  <c r="I209" i="5"/>
  <c r="I207" i="5"/>
  <c r="I205" i="5"/>
  <c r="I203" i="5"/>
  <c r="I201" i="5"/>
  <c r="I199" i="5"/>
  <c r="I197" i="5"/>
  <c r="I195" i="5"/>
  <c r="I193" i="5"/>
  <c r="I191" i="5"/>
  <c r="I189" i="5"/>
  <c r="I187" i="5"/>
  <c r="I185" i="5"/>
  <c r="I183" i="5"/>
  <c r="I181" i="5"/>
  <c r="I179" i="5"/>
  <c r="I177" i="5"/>
  <c r="I175" i="5"/>
  <c r="I324" i="5"/>
  <c r="I316" i="5"/>
  <c r="I308" i="5"/>
  <c r="I300" i="5"/>
  <c r="I292" i="5"/>
  <c r="I284" i="5"/>
  <c r="I276" i="5"/>
  <c r="I268" i="5"/>
  <c r="I260" i="5"/>
  <c r="I252" i="5"/>
  <c r="I244" i="5"/>
  <c r="I236" i="5"/>
  <c r="I234" i="5"/>
  <c r="I232" i="5"/>
  <c r="I230" i="5"/>
  <c r="I228" i="5"/>
  <c r="I226" i="5"/>
  <c r="I224" i="5"/>
  <c r="I222" i="5"/>
  <c r="I220" i="5"/>
  <c r="I218" i="5"/>
  <c r="I216" i="5"/>
  <c r="I214" i="5"/>
  <c r="I212" i="5"/>
  <c r="I210" i="5"/>
  <c r="I208" i="5"/>
  <c r="I206" i="5"/>
  <c r="I204" i="5"/>
  <c r="I202" i="5"/>
  <c r="I200" i="5"/>
  <c r="I198" i="5"/>
  <c r="I196" i="5"/>
  <c r="I194" i="5"/>
  <c r="I192" i="5"/>
  <c r="I190" i="5"/>
  <c r="I188" i="5"/>
  <c r="I186" i="5"/>
  <c r="I184" i="5"/>
  <c r="I182" i="5"/>
  <c r="I180" i="5"/>
  <c r="I178" i="5"/>
  <c r="I176" i="5"/>
  <c r="I174" i="5"/>
  <c r="I172" i="5"/>
  <c r="I170" i="5"/>
  <c r="I168" i="5"/>
  <c r="I166" i="5"/>
  <c r="I164" i="5"/>
  <c r="I162" i="5"/>
  <c r="I160" i="5"/>
  <c r="I158" i="5"/>
  <c r="I156" i="5"/>
  <c r="I154" i="5"/>
  <c r="I152" i="5"/>
  <c r="I150" i="5"/>
  <c r="I148" i="5"/>
  <c r="I146" i="5"/>
  <c r="I144" i="5"/>
  <c r="I142" i="5"/>
  <c r="I140" i="5"/>
  <c r="I138" i="5"/>
  <c r="I136" i="5"/>
  <c r="I134" i="5"/>
  <c r="I132" i="5"/>
  <c r="I130" i="5"/>
  <c r="I128" i="5"/>
  <c r="I126" i="5"/>
  <c r="I124" i="5"/>
  <c r="I122" i="5"/>
  <c r="I120" i="5"/>
  <c r="I118" i="5"/>
  <c r="I116" i="5"/>
  <c r="I114" i="5"/>
  <c r="I112" i="5"/>
  <c r="I110" i="5"/>
  <c r="I108" i="5"/>
  <c r="I106" i="5"/>
  <c r="I104" i="5"/>
  <c r="I102" i="5"/>
  <c r="I100" i="5"/>
  <c r="I98" i="5"/>
  <c r="I96" i="5"/>
  <c r="I94" i="5"/>
  <c r="I92" i="5"/>
  <c r="I90" i="5"/>
  <c r="I88" i="5"/>
  <c r="I86" i="5"/>
  <c r="I84" i="5"/>
  <c r="I82" i="5"/>
  <c r="I80" i="5"/>
  <c r="I78" i="5"/>
  <c r="I76" i="5"/>
  <c r="I74" i="5"/>
  <c r="I72" i="5"/>
  <c r="I70" i="5"/>
  <c r="I68" i="5"/>
  <c r="I66" i="5"/>
  <c r="I64" i="5"/>
  <c r="I62" i="5"/>
  <c r="I60" i="5"/>
  <c r="I58" i="5"/>
  <c r="I56" i="5"/>
  <c r="I54" i="5"/>
  <c r="I52" i="5"/>
  <c r="I49" i="5"/>
  <c r="I46" i="5"/>
  <c r="I44" i="5"/>
  <c r="I318" i="5"/>
  <c r="I302" i="5"/>
  <c r="I286" i="5"/>
  <c r="I270" i="5"/>
  <c r="I254" i="5"/>
  <c r="I238" i="5"/>
  <c r="I171" i="5"/>
  <c r="I163" i="5"/>
  <c r="I155" i="5"/>
  <c r="I147" i="5"/>
  <c r="I139" i="5"/>
  <c r="I131" i="5"/>
  <c r="I123" i="5"/>
  <c r="I115" i="5"/>
  <c r="I107" i="5"/>
  <c r="I99" i="5"/>
  <c r="I91" i="5"/>
  <c r="I83" i="5"/>
  <c r="I75" i="5"/>
  <c r="I67" i="5"/>
  <c r="I314" i="5"/>
  <c r="I306" i="5"/>
  <c r="I278" i="5"/>
  <c r="I250" i="5"/>
  <c r="I242" i="5"/>
  <c r="I169" i="5"/>
  <c r="I165" i="5"/>
  <c r="I151" i="5"/>
  <c r="I137" i="5"/>
  <c r="I133" i="5"/>
  <c r="I119" i="5"/>
  <c r="I105" i="5"/>
  <c r="I101" i="5"/>
  <c r="I87" i="5"/>
  <c r="I73" i="5"/>
  <c r="I69" i="5"/>
  <c r="I59" i="5"/>
  <c r="I51" i="5"/>
  <c r="I42" i="5"/>
  <c r="I40" i="5"/>
  <c r="I37" i="5"/>
  <c r="I34" i="5"/>
  <c r="I32" i="5"/>
  <c r="I30" i="5"/>
  <c r="I14" i="5"/>
  <c r="I12" i="5"/>
  <c r="I9" i="5"/>
  <c r="I7" i="5"/>
  <c r="I310" i="5"/>
  <c r="I282" i="5"/>
  <c r="I274" i="5"/>
  <c r="I246" i="5"/>
  <c r="I167" i="5"/>
  <c r="I153" i="5"/>
  <c r="I149" i="5"/>
  <c r="I135" i="5"/>
  <c r="I121" i="5"/>
  <c r="I117" i="5"/>
  <c r="I103" i="5"/>
  <c r="I89" i="5"/>
  <c r="I85" i="5"/>
  <c r="I71" i="5"/>
  <c r="I55" i="5"/>
  <c r="I50" i="5"/>
  <c r="I47" i="5"/>
  <c r="I45" i="5"/>
  <c r="I41" i="5"/>
  <c r="I38" i="5"/>
  <c r="I35" i="5"/>
  <c r="I33" i="5"/>
  <c r="I31" i="5"/>
  <c r="I29" i="5"/>
  <c r="I20" i="5"/>
  <c r="I19" i="5"/>
  <c r="I15" i="5"/>
  <c r="I13" i="5"/>
  <c r="I11" i="5"/>
  <c r="I8" i="5"/>
  <c r="I322" i="5"/>
  <c r="I294" i="5"/>
  <c r="I266" i="5"/>
  <c r="I258" i="5"/>
  <c r="I173" i="5"/>
  <c r="I159" i="5"/>
  <c r="I145" i="5"/>
  <c r="I141" i="5"/>
  <c r="I127" i="5"/>
  <c r="I113" i="5"/>
  <c r="I109" i="5"/>
  <c r="I95" i="5"/>
  <c r="I81" i="5"/>
  <c r="I77" i="5"/>
  <c r="I63" i="5"/>
  <c r="I57" i="5"/>
  <c r="I39" i="5"/>
  <c r="I16" i="5"/>
  <c r="I18" i="5"/>
  <c r="I27" i="5"/>
  <c r="I48" i="5"/>
  <c r="I97" i="5"/>
  <c r="I111" i="5"/>
  <c r="I125" i="5"/>
  <c r="I10" i="5"/>
  <c r="F15" i="5"/>
  <c r="I22" i="5"/>
  <c r="I24" i="5"/>
  <c r="I28" i="5"/>
  <c r="I129" i="5"/>
  <c r="I143" i="5"/>
  <c r="I157" i="5"/>
  <c r="I262" i="5"/>
  <c r="I290" i="5"/>
  <c r="I17" i="5"/>
  <c r="I25" i="5"/>
  <c r="I36" i="5"/>
  <c r="I61" i="5"/>
  <c r="I161" i="5"/>
  <c r="I298" i="5"/>
  <c r="I21" i="5"/>
  <c r="I23" i="5"/>
  <c r="I26" i="5"/>
  <c r="I43" i="5"/>
  <c r="I53" i="5"/>
  <c r="I65" i="5"/>
  <c r="I79" i="5"/>
  <c r="I93" i="5"/>
  <c r="B16" i="4"/>
  <c r="F15" i="4"/>
  <c r="D267" i="18" l="1"/>
  <c r="G253" i="18"/>
  <c r="I241" i="18"/>
  <c r="H250" i="18"/>
  <c r="H251" i="18" s="1"/>
  <c r="H245" i="18"/>
  <c r="H242" i="18"/>
  <c r="H244" i="18" s="1"/>
  <c r="H248" i="18"/>
  <c r="H249" i="18" s="1"/>
  <c r="B38" i="4"/>
  <c r="B17" i="5"/>
  <c r="B18" i="5" s="1"/>
  <c r="F16" i="5"/>
  <c r="B42" i="4"/>
  <c r="J7" i="4"/>
  <c r="B34" i="4"/>
  <c r="B46" i="4"/>
  <c r="B17" i="4"/>
  <c r="F16" i="4"/>
  <c r="J8" i="4"/>
  <c r="D259" i="18" l="1"/>
  <c r="D268" i="18"/>
  <c r="H253" i="18"/>
  <c r="J241" i="18"/>
  <c r="I250" i="18"/>
  <c r="I251" i="18" s="1"/>
  <c r="I245" i="18"/>
  <c r="I242" i="18"/>
  <c r="I244" i="18" s="1"/>
  <c r="I248" i="18"/>
  <c r="I249" i="18" s="1"/>
  <c r="D17" i="5"/>
  <c r="B18" i="4"/>
  <c r="I10" i="4"/>
  <c r="J10" i="4" s="1"/>
  <c r="J9" i="4"/>
  <c r="G7" i="2"/>
  <c r="G8" i="2" s="1"/>
  <c r="B10" i="2"/>
  <c r="D260" i="18" l="1"/>
  <c r="D269" i="18"/>
  <c r="J250" i="18"/>
  <c r="J251" i="18" s="1"/>
  <c r="J245" i="18"/>
  <c r="J242" i="18"/>
  <c r="J244" i="18" s="1"/>
  <c r="J248" i="18"/>
  <c r="J249" i="18" s="1"/>
  <c r="I253" i="18"/>
  <c r="H8" i="2"/>
  <c r="F17" i="5"/>
  <c r="D17" i="4"/>
  <c r="F17" i="4" s="1"/>
  <c r="B19" i="4"/>
  <c r="I11" i="4"/>
  <c r="G9" i="2"/>
  <c r="H9" i="2" s="1"/>
  <c r="B22" i="2"/>
  <c r="B29" i="2" s="1"/>
  <c r="D261" i="18" l="1"/>
  <c r="J253" i="18"/>
  <c r="D262" i="18" s="1"/>
  <c r="F261" i="18" s="1"/>
  <c r="F21" i="4"/>
  <c r="F22" i="4"/>
  <c r="F20" i="4"/>
  <c r="I12" i="4"/>
  <c r="J12" i="4" s="1"/>
  <c r="J11" i="4"/>
  <c r="G10" i="2"/>
  <c r="B23" i="2"/>
  <c r="B30" i="2" s="1"/>
  <c r="C23" i="1"/>
  <c r="D23" i="1"/>
  <c r="E23" i="1"/>
  <c r="E9" i="1"/>
  <c r="C9" i="1"/>
  <c r="L60" i="1" s="1"/>
  <c r="B9" i="1"/>
  <c r="K60" i="1" s="1"/>
  <c r="K63" i="1" s="1"/>
  <c r="D270" i="18" l="1"/>
  <c r="D271" i="18" s="1"/>
  <c r="D273" i="18" s="1"/>
  <c r="D34" i="4"/>
  <c r="L63" i="1"/>
  <c r="C67" i="1"/>
  <c r="C71" i="1" s="1"/>
  <c r="G22" i="1"/>
  <c r="C22" i="1"/>
  <c r="H22" i="1"/>
  <c r="E22" i="1"/>
  <c r="J22" i="1"/>
  <c r="D22" i="1"/>
  <c r="D24" i="1" s="1"/>
  <c r="I22" i="1"/>
  <c r="G21" i="4"/>
  <c r="G22" i="4"/>
  <c r="G20" i="4"/>
  <c r="G19" i="4"/>
  <c r="I13" i="4"/>
  <c r="G11" i="2"/>
  <c r="B25" i="2" s="1"/>
  <c r="B24" i="2"/>
  <c r="H10" i="2"/>
  <c r="D276" i="18" l="1"/>
  <c r="D278" i="18" s="1"/>
  <c r="B31" i="2"/>
  <c r="F34" i="4"/>
  <c r="C38" i="4" s="1"/>
  <c r="D38" i="4" s="1"/>
  <c r="F38" i="4" s="1"/>
  <c r="E34" i="4"/>
  <c r="C24" i="1"/>
  <c r="K32" i="1"/>
  <c r="E24" i="1"/>
  <c r="K33" i="1"/>
  <c r="J33" i="1" s="1"/>
  <c r="C42" i="4"/>
  <c r="D42" i="4" s="1"/>
  <c r="F42" i="4" s="1"/>
  <c r="E38" i="4"/>
  <c r="I14" i="4"/>
  <c r="J13" i="4"/>
  <c r="G12" i="2"/>
  <c r="G13" i="2" s="1"/>
  <c r="G14" i="2" s="1"/>
  <c r="G15" i="2" s="1"/>
  <c r="G16" i="2" s="1"/>
  <c r="G17" i="2" s="1"/>
  <c r="B32" i="2"/>
  <c r="H11" i="2"/>
  <c r="C46" i="4" l="1"/>
  <c r="D46" i="4" s="1"/>
  <c r="F46" i="4" s="1"/>
  <c r="E42" i="4"/>
  <c r="I15" i="4"/>
  <c r="J14" i="4"/>
  <c r="H14" i="2"/>
  <c r="H15" i="2"/>
  <c r="H16" i="2"/>
  <c r="H13" i="2"/>
  <c r="H12" i="2"/>
  <c r="G18" i="2"/>
  <c r="H17" i="2"/>
  <c r="E46" i="4" l="1"/>
  <c r="I16" i="4"/>
  <c r="J15" i="4"/>
  <c r="G19" i="2"/>
  <c r="H18" i="2"/>
  <c r="I17" i="4" l="1"/>
  <c r="J16" i="4"/>
  <c r="G20" i="2"/>
  <c r="H19" i="2"/>
  <c r="I18" i="4" l="1"/>
  <c r="J17" i="4"/>
  <c r="G21" i="2"/>
  <c r="H20" i="2"/>
  <c r="I19" i="4" l="1"/>
  <c r="J18" i="4"/>
  <c r="G22" i="2"/>
  <c r="H21" i="2"/>
  <c r="I20" i="4" l="1"/>
  <c r="J19" i="4"/>
  <c r="G23" i="2"/>
  <c r="H22" i="2"/>
  <c r="I21" i="4" l="1"/>
  <c r="J20" i="4"/>
  <c r="G24" i="2"/>
  <c r="H23" i="2"/>
  <c r="I22" i="4" l="1"/>
  <c r="J21" i="4"/>
  <c r="G25" i="2"/>
  <c r="H24" i="2"/>
  <c r="I23" i="4" l="1"/>
  <c r="J22" i="4"/>
  <c r="G26" i="2"/>
  <c r="H25" i="2"/>
  <c r="I24" i="4" l="1"/>
  <c r="J23" i="4"/>
  <c r="G27" i="2"/>
  <c r="H26" i="2"/>
  <c r="I25" i="4" l="1"/>
  <c r="J24" i="4"/>
  <c r="G28" i="2"/>
  <c r="H27" i="2"/>
  <c r="I26" i="4" l="1"/>
  <c r="J25" i="4"/>
  <c r="G29" i="2"/>
  <c r="H28" i="2"/>
  <c r="I27" i="4" l="1"/>
  <c r="J26" i="4"/>
  <c r="G30" i="2"/>
  <c r="H29" i="2"/>
  <c r="I28" i="4" l="1"/>
  <c r="J27" i="4"/>
  <c r="G31" i="2"/>
  <c r="H30" i="2"/>
  <c r="I29" i="4" l="1"/>
  <c r="J28" i="4"/>
  <c r="G32" i="2"/>
  <c r="H31" i="2"/>
  <c r="I30" i="4" l="1"/>
  <c r="J29" i="4"/>
  <c r="G33" i="2"/>
  <c r="H32" i="2"/>
  <c r="I31" i="4" l="1"/>
  <c r="J30" i="4"/>
  <c r="G34" i="2"/>
  <c r="H33" i="2"/>
  <c r="I32" i="4" l="1"/>
  <c r="J31" i="4"/>
  <c r="G35" i="2"/>
  <c r="H34" i="2"/>
  <c r="I33" i="4" l="1"/>
  <c r="J32" i="4"/>
  <c r="G36" i="2"/>
  <c r="H35" i="2"/>
  <c r="I34" i="4" l="1"/>
  <c r="J33" i="4"/>
  <c r="G37" i="2"/>
  <c r="H36" i="2"/>
  <c r="I35" i="4" l="1"/>
  <c r="J34" i="4"/>
  <c r="G38" i="2"/>
  <c r="H37" i="2"/>
  <c r="I36" i="4" l="1"/>
  <c r="J35" i="4"/>
  <c r="G39" i="2"/>
  <c r="H38" i="2"/>
  <c r="I37" i="4" l="1"/>
  <c r="J36" i="4"/>
  <c r="G40" i="2"/>
  <c r="H39" i="2"/>
  <c r="I38" i="4" l="1"/>
  <c r="J37" i="4"/>
  <c r="G41" i="2"/>
  <c r="H40" i="2"/>
  <c r="I39" i="4" l="1"/>
  <c r="J38" i="4"/>
  <c r="G42" i="2"/>
  <c r="H41" i="2"/>
  <c r="I40" i="4" l="1"/>
  <c r="J39" i="4"/>
  <c r="G43" i="2"/>
  <c r="H42" i="2"/>
  <c r="I41" i="4" l="1"/>
  <c r="J40" i="4"/>
  <c r="G44" i="2"/>
  <c r="H43" i="2"/>
  <c r="I42" i="4" l="1"/>
  <c r="J41" i="4"/>
  <c r="G45" i="2"/>
  <c r="H44" i="2"/>
  <c r="I43" i="4" l="1"/>
  <c r="J42" i="4"/>
  <c r="G46" i="2"/>
  <c r="H45" i="2"/>
  <c r="I44" i="4" l="1"/>
  <c r="J43" i="4"/>
  <c r="G47" i="2"/>
  <c r="H46" i="2"/>
  <c r="I45" i="4" l="1"/>
  <c r="J44" i="4"/>
  <c r="G48" i="2"/>
  <c r="H47" i="2"/>
  <c r="I46" i="4" l="1"/>
  <c r="J45" i="4"/>
  <c r="G49" i="2"/>
  <c r="H48" i="2"/>
  <c r="I47" i="4" l="1"/>
  <c r="J46" i="4"/>
  <c r="G50" i="2"/>
  <c r="H49" i="2"/>
  <c r="I48" i="4" l="1"/>
  <c r="J47" i="4"/>
  <c r="G51" i="2"/>
  <c r="H50" i="2"/>
  <c r="I49" i="4" l="1"/>
  <c r="J48" i="4"/>
  <c r="G52" i="2"/>
  <c r="H51" i="2"/>
  <c r="I50" i="4" l="1"/>
  <c r="J49" i="4"/>
  <c r="G53" i="2"/>
  <c r="H52" i="2"/>
  <c r="I51" i="4" l="1"/>
  <c r="J50" i="4"/>
  <c r="G54" i="2"/>
  <c r="H53" i="2"/>
  <c r="I52" i="4" l="1"/>
  <c r="J51" i="4"/>
  <c r="G55" i="2"/>
  <c r="H54" i="2"/>
  <c r="I53" i="4" l="1"/>
  <c r="J52" i="4"/>
  <c r="G56" i="2"/>
  <c r="H55" i="2"/>
  <c r="I54" i="4" l="1"/>
  <c r="J53" i="4"/>
  <c r="G57" i="2"/>
  <c r="H56" i="2"/>
  <c r="I55" i="4" l="1"/>
  <c r="J54" i="4"/>
  <c r="G58" i="2"/>
  <c r="H57" i="2"/>
  <c r="I56" i="4" l="1"/>
  <c r="J55" i="4"/>
  <c r="G59" i="2"/>
  <c r="H58" i="2"/>
  <c r="I57" i="4" l="1"/>
  <c r="J56" i="4"/>
  <c r="G60" i="2"/>
  <c r="H59" i="2"/>
  <c r="I58" i="4" l="1"/>
  <c r="J57" i="4"/>
  <c r="G61" i="2"/>
  <c r="H60" i="2"/>
  <c r="I59" i="4" l="1"/>
  <c r="J58" i="4"/>
  <c r="G62" i="2"/>
  <c r="H61" i="2"/>
  <c r="I60" i="4" l="1"/>
  <c r="J59" i="4"/>
  <c r="G63" i="2"/>
  <c r="H62" i="2"/>
  <c r="I61" i="4" l="1"/>
  <c r="J60" i="4"/>
  <c r="G64" i="2"/>
  <c r="H63" i="2"/>
  <c r="I62" i="4" l="1"/>
  <c r="J61" i="4"/>
  <c r="G65" i="2"/>
  <c r="H64" i="2"/>
  <c r="I63" i="4" l="1"/>
  <c r="J62" i="4"/>
  <c r="G66" i="2"/>
  <c r="H65" i="2"/>
  <c r="I64" i="4" l="1"/>
  <c r="J63" i="4"/>
  <c r="G67" i="2"/>
  <c r="H66" i="2"/>
  <c r="I65" i="4" l="1"/>
  <c r="J64" i="4"/>
  <c r="G68" i="2"/>
  <c r="H67" i="2"/>
  <c r="I66" i="4" l="1"/>
  <c r="J65" i="4"/>
  <c r="G69" i="2"/>
  <c r="H68" i="2"/>
  <c r="I67" i="4" l="1"/>
  <c r="J66" i="4"/>
  <c r="G70" i="2"/>
  <c r="H69" i="2"/>
  <c r="I68" i="4" l="1"/>
  <c r="J67" i="4"/>
  <c r="G71" i="2"/>
  <c r="H70" i="2"/>
  <c r="I69" i="4" l="1"/>
  <c r="J68" i="4"/>
  <c r="G72" i="2"/>
  <c r="H71" i="2"/>
  <c r="I70" i="4" l="1"/>
  <c r="J69" i="4"/>
  <c r="G73" i="2"/>
  <c r="H72" i="2"/>
  <c r="I71" i="4" l="1"/>
  <c r="J70" i="4"/>
  <c r="G74" i="2"/>
  <c r="H73" i="2"/>
  <c r="I72" i="4" l="1"/>
  <c r="J71" i="4"/>
  <c r="G75" i="2"/>
  <c r="H74" i="2"/>
  <c r="I73" i="4" l="1"/>
  <c r="J72" i="4"/>
  <c r="G76" i="2"/>
  <c r="H75" i="2"/>
  <c r="I74" i="4" l="1"/>
  <c r="J73" i="4"/>
  <c r="G77" i="2"/>
  <c r="H76" i="2"/>
  <c r="I75" i="4" l="1"/>
  <c r="J74" i="4"/>
  <c r="G78" i="2"/>
  <c r="H77" i="2"/>
  <c r="I76" i="4" l="1"/>
  <c r="J75" i="4"/>
  <c r="G79" i="2"/>
  <c r="H78" i="2"/>
  <c r="I77" i="4" l="1"/>
  <c r="J76" i="4"/>
  <c r="G80" i="2"/>
  <c r="H79" i="2"/>
  <c r="I78" i="4" l="1"/>
  <c r="J77" i="4"/>
  <c r="G81" i="2"/>
  <c r="H80" i="2"/>
  <c r="I79" i="4" l="1"/>
  <c r="J78" i="4"/>
  <c r="G82" i="2"/>
  <c r="H81" i="2"/>
  <c r="I80" i="4" l="1"/>
  <c r="J79" i="4"/>
  <c r="G83" i="2"/>
  <c r="H82" i="2"/>
  <c r="I81" i="4" l="1"/>
  <c r="J80" i="4"/>
  <c r="G84" i="2"/>
  <c r="H83" i="2"/>
  <c r="I82" i="4" l="1"/>
  <c r="J81" i="4"/>
  <c r="G85" i="2"/>
  <c r="H84" i="2"/>
  <c r="I83" i="4" l="1"/>
  <c r="J82" i="4"/>
  <c r="G86" i="2"/>
  <c r="H85" i="2"/>
  <c r="I84" i="4" l="1"/>
  <c r="J83" i="4"/>
  <c r="G87" i="2"/>
  <c r="H86" i="2"/>
  <c r="I85" i="4" l="1"/>
  <c r="J84" i="4"/>
  <c r="G88" i="2"/>
  <c r="H87" i="2"/>
  <c r="I86" i="4" l="1"/>
  <c r="J85" i="4"/>
  <c r="G89" i="2"/>
  <c r="H88" i="2"/>
  <c r="I87" i="4" l="1"/>
  <c r="J86" i="4"/>
  <c r="G90" i="2"/>
  <c r="H89" i="2"/>
  <c r="I88" i="4" l="1"/>
  <c r="J87" i="4"/>
  <c r="G91" i="2"/>
  <c r="H90" i="2"/>
  <c r="I89" i="4" l="1"/>
  <c r="J88" i="4"/>
  <c r="G92" i="2"/>
  <c r="H91" i="2"/>
  <c r="I90" i="4" l="1"/>
  <c r="J89" i="4"/>
  <c r="G93" i="2"/>
  <c r="H92" i="2"/>
  <c r="I91" i="4" l="1"/>
  <c r="J90" i="4"/>
  <c r="G94" i="2"/>
  <c r="H93" i="2"/>
  <c r="I92" i="4" l="1"/>
  <c r="J91" i="4"/>
  <c r="G95" i="2"/>
  <c r="H94" i="2"/>
  <c r="I93" i="4" l="1"/>
  <c r="J92" i="4"/>
  <c r="G96" i="2"/>
  <c r="H95" i="2"/>
  <c r="I94" i="4" l="1"/>
  <c r="J93" i="4"/>
  <c r="G97" i="2"/>
  <c r="H96" i="2"/>
  <c r="I95" i="4" l="1"/>
  <c r="J94" i="4"/>
  <c r="G98" i="2"/>
  <c r="H97" i="2"/>
  <c r="I96" i="4" l="1"/>
  <c r="J95" i="4"/>
  <c r="G99" i="2"/>
  <c r="H98" i="2"/>
  <c r="I97" i="4" l="1"/>
  <c r="J96" i="4"/>
  <c r="G100" i="2"/>
  <c r="H99" i="2"/>
  <c r="I98" i="4" l="1"/>
  <c r="J97" i="4"/>
  <c r="G101" i="2"/>
  <c r="H100" i="2"/>
  <c r="I99" i="4" l="1"/>
  <c r="J98" i="4"/>
  <c r="G102" i="2"/>
  <c r="H101" i="2"/>
  <c r="I100" i="4" l="1"/>
  <c r="J99" i="4"/>
  <c r="G103" i="2"/>
  <c r="H102" i="2"/>
  <c r="I101" i="4" l="1"/>
  <c r="J100" i="4"/>
  <c r="G104" i="2"/>
  <c r="H103" i="2"/>
  <c r="I102" i="4" l="1"/>
  <c r="J101" i="4"/>
  <c r="G105" i="2"/>
  <c r="H104" i="2"/>
  <c r="I103" i="4" l="1"/>
  <c r="J102" i="4"/>
  <c r="G106" i="2"/>
  <c r="H105" i="2"/>
  <c r="I104" i="4" l="1"/>
  <c r="J103" i="4"/>
  <c r="G107" i="2"/>
  <c r="H106" i="2"/>
  <c r="I105" i="4" l="1"/>
  <c r="J104" i="4"/>
  <c r="G108" i="2"/>
  <c r="H107" i="2"/>
  <c r="I106" i="4" l="1"/>
  <c r="J105" i="4"/>
  <c r="G109" i="2"/>
  <c r="H108" i="2"/>
  <c r="I107" i="4" l="1"/>
  <c r="J106" i="4"/>
  <c r="G110" i="2"/>
  <c r="H109" i="2"/>
  <c r="I108" i="4" l="1"/>
  <c r="J107" i="4"/>
  <c r="G111" i="2"/>
  <c r="H110" i="2"/>
  <c r="I109" i="4" l="1"/>
  <c r="J108" i="4"/>
  <c r="G112" i="2"/>
  <c r="H111" i="2"/>
  <c r="I110" i="4" l="1"/>
  <c r="J109" i="4"/>
  <c r="G113" i="2"/>
  <c r="H112" i="2"/>
  <c r="I111" i="4" l="1"/>
  <c r="J110" i="4"/>
  <c r="G114" i="2"/>
  <c r="H113" i="2"/>
  <c r="I112" i="4" l="1"/>
  <c r="J111" i="4"/>
  <c r="G115" i="2"/>
  <c r="H114" i="2"/>
  <c r="I113" i="4" l="1"/>
  <c r="J112" i="4"/>
  <c r="G116" i="2"/>
  <c r="H115" i="2"/>
  <c r="I114" i="4" l="1"/>
  <c r="J113" i="4"/>
  <c r="G117" i="2"/>
  <c r="H116" i="2"/>
  <c r="I115" i="4" l="1"/>
  <c r="J114" i="4"/>
  <c r="G118" i="2"/>
  <c r="H117" i="2"/>
  <c r="I116" i="4" l="1"/>
  <c r="J115" i="4"/>
  <c r="G119" i="2"/>
  <c r="H118" i="2"/>
  <c r="I117" i="4" l="1"/>
  <c r="J116" i="4"/>
  <c r="G120" i="2"/>
  <c r="H119" i="2"/>
  <c r="I118" i="4" l="1"/>
  <c r="J117" i="4"/>
  <c r="G121" i="2"/>
  <c r="H120" i="2"/>
  <c r="I119" i="4" l="1"/>
  <c r="J118" i="4"/>
  <c r="G122" i="2"/>
  <c r="H121" i="2"/>
  <c r="I120" i="4" l="1"/>
  <c r="J119" i="4"/>
  <c r="G123" i="2"/>
  <c r="H122" i="2"/>
  <c r="I121" i="4" l="1"/>
  <c r="J120" i="4"/>
  <c r="G124" i="2"/>
  <c r="H123" i="2"/>
  <c r="I122" i="4" l="1"/>
  <c r="J121" i="4"/>
  <c r="G125" i="2"/>
  <c r="H124" i="2"/>
  <c r="I123" i="4" l="1"/>
  <c r="J122" i="4"/>
  <c r="G126" i="2"/>
  <c r="H125" i="2"/>
  <c r="I124" i="4" l="1"/>
  <c r="J123" i="4"/>
  <c r="G127" i="2"/>
  <c r="H126" i="2"/>
  <c r="I125" i="4" l="1"/>
  <c r="J124" i="4"/>
  <c r="G128" i="2"/>
  <c r="H127" i="2"/>
  <c r="I126" i="4" l="1"/>
  <c r="J125" i="4"/>
  <c r="G129" i="2"/>
  <c r="H128" i="2"/>
  <c r="I127" i="4" l="1"/>
  <c r="J126" i="4"/>
  <c r="G130" i="2"/>
  <c r="H129" i="2"/>
  <c r="I128" i="4" l="1"/>
  <c r="J127" i="4"/>
  <c r="G131" i="2"/>
  <c r="H130" i="2"/>
  <c r="I129" i="4" l="1"/>
  <c r="J128" i="4"/>
  <c r="G132" i="2"/>
  <c r="H131" i="2"/>
  <c r="I130" i="4" l="1"/>
  <c r="J129" i="4"/>
  <c r="G133" i="2"/>
  <c r="H132" i="2"/>
  <c r="I131" i="4" l="1"/>
  <c r="J130" i="4"/>
  <c r="G134" i="2"/>
  <c r="H133" i="2"/>
  <c r="I132" i="4" l="1"/>
  <c r="J131" i="4"/>
  <c r="G135" i="2"/>
  <c r="H134" i="2"/>
  <c r="I133" i="4" l="1"/>
  <c r="J132" i="4"/>
  <c r="G136" i="2"/>
  <c r="H135" i="2"/>
  <c r="I134" i="4" l="1"/>
  <c r="J133" i="4"/>
  <c r="G137" i="2"/>
  <c r="H136" i="2"/>
  <c r="I135" i="4" l="1"/>
  <c r="J134" i="4"/>
  <c r="G138" i="2"/>
  <c r="H137" i="2"/>
  <c r="I136" i="4" l="1"/>
  <c r="J135" i="4"/>
  <c r="G139" i="2"/>
  <c r="H138" i="2"/>
  <c r="I137" i="4" l="1"/>
  <c r="J136" i="4"/>
  <c r="G140" i="2"/>
  <c r="H139" i="2"/>
  <c r="I138" i="4" l="1"/>
  <c r="J137" i="4"/>
  <c r="G141" i="2"/>
  <c r="H140" i="2"/>
  <c r="I139" i="4" l="1"/>
  <c r="J138" i="4"/>
  <c r="G142" i="2"/>
  <c r="H141" i="2"/>
  <c r="I140" i="4" l="1"/>
  <c r="J139" i="4"/>
  <c r="G143" i="2"/>
  <c r="H142" i="2"/>
  <c r="I141" i="4" l="1"/>
  <c r="J140" i="4"/>
  <c r="G144" i="2"/>
  <c r="H143" i="2"/>
  <c r="I142" i="4" l="1"/>
  <c r="J141" i="4"/>
  <c r="G145" i="2"/>
  <c r="H144" i="2"/>
  <c r="I143" i="4" l="1"/>
  <c r="J142" i="4"/>
  <c r="G146" i="2"/>
  <c r="H145" i="2"/>
  <c r="I144" i="4" l="1"/>
  <c r="J143" i="4"/>
  <c r="G147" i="2"/>
  <c r="H146" i="2"/>
  <c r="I145" i="4" l="1"/>
  <c r="J144" i="4"/>
  <c r="G148" i="2"/>
  <c r="H147" i="2"/>
  <c r="I146" i="4" l="1"/>
  <c r="J145" i="4"/>
  <c r="G149" i="2"/>
  <c r="H148" i="2"/>
  <c r="I147" i="4" l="1"/>
  <c r="J146" i="4"/>
  <c r="G150" i="2"/>
  <c r="H149" i="2"/>
  <c r="I148" i="4" l="1"/>
  <c r="J147" i="4"/>
  <c r="G151" i="2"/>
  <c r="H150" i="2"/>
  <c r="I149" i="4" l="1"/>
  <c r="J148" i="4"/>
  <c r="G152" i="2"/>
  <c r="H151" i="2"/>
  <c r="I150" i="4" l="1"/>
  <c r="J149" i="4"/>
  <c r="G153" i="2"/>
  <c r="H152" i="2"/>
  <c r="I151" i="4" l="1"/>
  <c r="J150" i="4"/>
  <c r="G154" i="2"/>
  <c r="H153" i="2"/>
  <c r="I152" i="4" l="1"/>
  <c r="J151" i="4"/>
  <c r="G155" i="2"/>
  <c r="H154" i="2"/>
  <c r="I153" i="4" l="1"/>
  <c r="J152" i="4"/>
  <c r="G156" i="2"/>
  <c r="H155" i="2"/>
  <c r="I154" i="4" l="1"/>
  <c r="J153" i="4"/>
  <c r="G157" i="2"/>
  <c r="H156" i="2"/>
  <c r="I155" i="4" l="1"/>
  <c r="J154" i="4"/>
  <c r="G158" i="2"/>
  <c r="H157" i="2"/>
  <c r="I156" i="4" l="1"/>
  <c r="J155" i="4"/>
  <c r="G159" i="2"/>
  <c r="H158" i="2"/>
  <c r="I157" i="4" l="1"/>
  <c r="J156" i="4"/>
  <c r="G160" i="2"/>
  <c r="H159" i="2"/>
  <c r="I158" i="4" l="1"/>
  <c r="J157" i="4"/>
  <c r="G161" i="2"/>
  <c r="H160" i="2"/>
  <c r="I159" i="4" l="1"/>
  <c r="J158" i="4"/>
  <c r="G162" i="2"/>
  <c r="H161" i="2"/>
  <c r="I160" i="4" l="1"/>
  <c r="J159" i="4"/>
  <c r="G163" i="2"/>
  <c r="H162" i="2"/>
  <c r="I161" i="4" l="1"/>
  <c r="J160" i="4"/>
  <c r="G164" i="2"/>
  <c r="H163" i="2"/>
  <c r="I162" i="4" l="1"/>
  <c r="J161" i="4"/>
  <c r="G165" i="2"/>
  <c r="H164" i="2"/>
  <c r="I163" i="4" l="1"/>
  <c r="J162" i="4"/>
  <c r="G166" i="2"/>
  <c r="H165" i="2"/>
  <c r="I164" i="4" l="1"/>
  <c r="J163" i="4"/>
  <c r="G167" i="2"/>
  <c r="H166" i="2"/>
  <c r="I165" i="4" l="1"/>
  <c r="J164" i="4"/>
  <c r="G168" i="2"/>
  <c r="H167" i="2"/>
  <c r="I166" i="4" l="1"/>
  <c r="J165" i="4"/>
  <c r="G169" i="2"/>
  <c r="H168" i="2"/>
  <c r="I167" i="4" l="1"/>
  <c r="J166" i="4"/>
  <c r="G170" i="2"/>
  <c r="H169" i="2"/>
  <c r="I168" i="4" l="1"/>
  <c r="J167" i="4"/>
  <c r="G171" i="2"/>
  <c r="H170" i="2"/>
  <c r="I169" i="4" l="1"/>
  <c r="J168" i="4"/>
  <c r="G172" i="2"/>
  <c r="H171" i="2"/>
  <c r="I170" i="4" l="1"/>
  <c r="J169" i="4"/>
  <c r="G173" i="2"/>
  <c r="H172" i="2"/>
  <c r="I171" i="4" l="1"/>
  <c r="J170" i="4"/>
  <c r="G174" i="2"/>
  <c r="H173" i="2"/>
  <c r="I172" i="4" l="1"/>
  <c r="J171" i="4"/>
  <c r="G175" i="2"/>
  <c r="H174" i="2"/>
  <c r="I173" i="4" l="1"/>
  <c r="J172" i="4"/>
  <c r="G176" i="2"/>
  <c r="H175" i="2"/>
  <c r="I174" i="4" l="1"/>
  <c r="J173" i="4"/>
  <c r="G177" i="2"/>
  <c r="H176" i="2"/>
  <c r="I175" i="4" l="1"/>
  <c r="J174" i="4"/>
  <c r="G178" i="2"/>
  <c r="H177" i="2"/>
  <c r="I176" i="4" l="1"/>
  <c r="J175" i="4"/>
  <c r="G179" i="2"/>
  <c r="H178" i="2"/>
  <c r="I177" i="4" l="1"/>
  <c r="J176" i="4"/>
  <c r="G180" i="2"/>
  <c r="H179" i="2"/>
  <c r="I178" i="4" l="1"/>
  <c r="J177" i="4"/>
  <c r="G181" i="2"/>
  <c r="H180" i="2"/>
  <c r="I179" i="4" l="1"/>
  <c r="J178" i="4"/>
  <c r="G182" i="2"/>
  <c r="H181" i="2"/>
  <c r="I180" i="4" l="1"/>
  <c r="J179" i="4"/>
  <c r="G183" i="2"/>
  <c r="H182" i="2"/>
  <c r="I181" i="4" l="1"/>
  <c r="J180" i="4"/>
  <c r="G184" i="2"/>
  <c r="H183" i="2"/>
  <c r="I182" i="4" l="1"/>
  <c r="J181" i="4"/>
  <c r="G185" i="2"/>
  <c r="H184" i="2"/>
  <c r="I183" i="4" l="1"/>
  <c r="J182" i="4"/>
  <c r="G186" i="2"/>
  <c r="H185" i="2"/>
  <c r="I184" i="4" l="1"/>
  <c r="J183" i="4"/>
  <c r="G187" i="2"/>
  <c r="H186" i="2"/>
  <c r="I185" i="4" l="1"/>
  <c r="J184" i="4"/>
  <c r="G188" i="2"/>
  <c r="H187" i="2"/>
  <c r="I186" i="4" l="1"/>
  <c r="J185" i="4"/>
  <c r="G189" i="2"/>
  <c r="H188" i="2"/>
  <c r="I187" i="4" l="1"/>
  <c r="J186" i="4"/>
  <c r="G190" i="2"/>
  <c r="G191" i="2" s="1"/>
  <c r="H189" i="2"/>
  <c r="I188" i="4" l="1"/>
  <c r="J187" i="4"/>
  <c r="H190" i="2"/>
  <c r="I189" i="4" l="1"/>
  <c r="J188" i="4"/>
  <c r="G192" i="2"/>
  <c r="H191" i="2"/>
  <c r="I190" i="4" l="1"/>
  <c r="J189" i="4"/>
  <c r="G193" i="2"/>
  <c r="H192" i="2"/>
  <c r="I191" i="4" l="1"/>
  <c r="J190" i="4"/>
  <c r="G194" i="2"/>
  <c r="H193" i="2"/>
  <c r="I192" i="4" l="1"/>
  <c r="J191" i="4"/>
  <c r="G195" i="2"/>
  <c r="H194" i="2"/>
  <c r="I193" i="4" l="1"/>
  <c r="J192" i="4"/>
  <c r="G196" i="2"/>
  <c r="H195" i="2"/>
  <c r="I194" i="4" l="1"/>
  <c r="J193" i="4"/>
  <c r="G197" i="2"/>
  <c r="H196" i="2"/>
  <c r="I195" i="4" l="1"/>
  <c r="J194" i="4"/>
  <c r="G198" i="2"/>
  <c r="H197" i="2"/>
  <c r="I196" i="4" l="1"/>
  <c r="J195" i="4"/>
  <c r="G199" i="2"/>
  <c r="H198" i="2"/>
  <c r="I197" i="4" l="1"/>
  <c r="J196" i="4"/>
  <c r="G200" i="2"/>
  <c r="H199" i="2"/>
  <c r="I198" i="4" l="1"/>
  <c r="J197" i="4"/>
  <c r="G201" i="2"/>
  <c r="H200" i="2"/>
  <c r="I199" i="4" l="1"/>
  <c r="J198" i="4"/>
  <c r="G202" i="2"/>
  <c r="H201" i="2"/>
  <c r="I200" i="4" l="1"/>
  <c r="J199" i="4"/>
  <c r="G203" i="2"/>
  <c r="H202" i="2"/>
  <c r="I201" i="4" l="1"/>
  <c r="J200" i="4"/>
  <c r="G204" i="2"/>
  <c r="H203" i="2"/>
  <c r="I202" i="4" l="1"/>
  <c r="J201" i="4"/>
  <c r="G205" i="2"/>
  <c r="H204" i="2"/>
  <c r="I203" i="4" l="1"/>
  <c r="J202" i="4"/>
  <c r="G206" i="2"/>
  <c r="H205" i="2"/>
  <c r="I204" i="4" l="1"/>
  <c r="J203" i="4"/>
  <c r="G207" i="2"/>
  <c r="H206" i="2"/>
  <c r="I205" i="4" l="1"/>
  <c r="J204" i="4"/>
  <c r="G208" i="2"/>
  <c r="H207" i="2"/>
  <c r="I206" i="4" l="1"/>
  <c r="J205" i="4"/>
  <c r="G209" i="2"/>
  <c r="H208" i="2"/>
  <c r="I207" i="4" l="1"/>
  <c r="J206" i="4"/>
  <c r="G210" i="2"/>
  <c r="H209" i="2"/>
  <c r="I208" i="4" l="1"/>
  <c r="J207" i="4"/>
  <c r="G211" i="2"/>
  <c r="H210" i="2"/>
  <c r="I209" i="4" l="1"/>
  <c r="J208" i="4"/>
  <c r="G212" i="2"/>
  <c r="H211" i="2"/>
  <c r="I210" i="4" l="1"/>
  <c r="J209" i="4"/>
  <c r="G213" i="2"/>
  <c r="H212" i="2"/>
  <c r="I211" i="4" l="1"/>
  <c r="J210" i="4"/>
  <c r="G214" i="2"/>
  <c r="H213" i="2"/>
  <c r="I212" i="4" l="1"/>
  <c r="J211" i="4"/>
  <c r="G215" i="2"/>
  <c r="H214" i="2"/>
  <c r="I213" i="4" l="1"/>
  <c r="J212" i="4"/>
  <c r="G216" i="2"/>
  <c r="H215" i="2"/>
  <c r="I214" i="4" l="1"/>
  <c r="J213" i="4"/>
  <c r="G217" i="2"/>
  <c r="H216" i="2"/>
  <c r="I215" i="4" l="1"/>
  <c r="J214" i="4"/>
  <c r="G218" i="2"/>
  <c r="H217" i="2"/>
  <c r="I216" i="4" l="1"/>
  <c r="J215" i="4"/>
  <c r="G219" i="2"/>
  <c r="H218" i="2"/>
  <c r="I217" i="4" l="1"/>
  <c r="J216" i="4"/>
  <c r="G220" i="2"/>
  <c r="H219" i="2"/>
  <c r="I218" i="4" l="1"/>
  <c r="J217" i="4"/>
  <c r="G221" i="2"/>
  <c r="H220" i="2"/>
  <c r="I219" i="4" l="1"/>
  <c r="J218" i="4"/>
  <c r="G222" i="2"/>
  <c r="H221" i="2"/>
  <c r="I220" i="4" l="1"/>
  <c r="J219" i="4"/>
  <c r="G223" i="2"/>
  <c r="H222" i="2"/>
  <c r="I221" i="4" l="1"/>
  <c r="J220" i="4"/>
  <c r="G224" i="2"/>
  <c r="H223" i="2"/>
  <c r="I222" i="4" l="1"/>
  <c r="J221" i="4"/>
  <c r="G225" i="2"/>
  <c r="H224" i="2"/>
  <c r="I223" i="4" l="1"/>
  <c r="J222" i="4"/>
  <c r="G226" i="2"/>
  <c r="H225" i="2"/>
  <c r="I224" i="4" l="1"/>
  <c r="J223" i="4"/>
  <c r="G227" i="2"/>
  <c r="H226" i="2"/>
  <c r="I225" i="4" l="1"/>
  <c r="J224" i="4"/>
  <c r="G228" i="2"/>
  <c r="H227" i="2"/>
  <c r="I226" i="4" l="1"/>
  <c r="J225" i="4"/>
  <c r="G229" i="2"/>
  <c r="H228" i="2"/>
  <c r="I227" i="4" l="1"/>
  <c r="J226" i="4"/>
  <c r="G230" i="2"/>
  <c r="H229" i="2"/>
  <c r="I228" i="4" l="1"/>
  <c r="J227" i="4"/>
  <c r="G231" i="2"/>
  <c r="H230" i="2"/>
  <c r="I229" i="4" l="1"/>
  <c r="J228" i="4"/>
  <c r="G232" i="2"/>
  <c r="H231" i="2"/>
  <c r="I230" i="4" l="1"/>
  <c r="J229" i="4"/>
  <c r="G233" i="2"/>
  <c r="H232" i="2"/>
  <c r="I231" i="4" l="1"/>
  <c r="J230" i="4"/>
  <c r="G234" i="2"/>
  <c r="H233" i="2"/>
  <c r="I232" i="4" l="1"/>
  <c r="J231" i="4"/>
  <c r="G235" i="2"/>
  <c r="H234" i="2"/>
  <c r="I233" i="4" l="1"/>
  <c r="J232" i="4"/>
  <c r="G236" i="2"/>
  <c r="H235" i="2"/>
  <c r="I234" i="4" l="1"/>
  <c r="J233" i="4"/>
  <c r="G237" i="2"/>
  <c r="H236" i="2"/>
  <c r="I235" i="4" l="1"/>
  <c r="J234" i="4"/>
  <c r="G238" i="2"/>
  <c r="H237" i="2"/>
  <c r="I236" i="4" l="1"/>
  <c r="J235" i="4"/>
  <c r="G239" i="2"/>
  <c r="H238" i="2"/>
  <c r="I237" i="4" l="1"/>
  <c r="J236" i="4"/>
  <c r="G240" i="2"/>
  <c r="H239" i="2"/>
  <c r="I238" i="4" l="1"/>
  <c r="J237" i="4"/>
  <c r="G241" i="2"/>
  <c r="H240" i="2"/>
  <c r="I239" i="4" l="1"/>
  <c r="J238" i="4"/>
  <c r="G242" i="2"/>
  <c r="H241" i="2"/>
  <c r="I240" i="4" l="1"/>
  <c r="J239" i="4"/>
  <c r="G243" i="2"/>
  <c r="H242" i="2"/>
  <c r="I241" i="4" l="1"/>
  <c r="J240" i="4"/>
  <c r="G244" i="2"/>
  <c r="H243" i="2"/>
  <c r="I242" i="4" l="1"/>
  <c r="J241" i="4"/>
  <c r="G245" i="2"/>
  <c r="H244" i="2"/>
  <c r="I243" i="4" l="1"/>
  <c r="J242" i="4"/>
  <c r="G246" i="2"/>
  <c r="H245" i="2"/>
  <c r="I244" i="4" l="1"/>
  <c r="J243" i="4"/>
  <c r="G247" i="2"/>
  <c r="H246" i="2"/>
  <c r="I245" i="4" l="1"/>
  <c r="J244" i="4"/>
  <c r="G248" i="2"/>
  <c r="H247" i="2"/>
  <c r="I246" i="4" l="1"/>
  <c r="J245" i="4"/>
  <c r="G249" i="2"/>
  <c r="H248" i="2"/>
  <c r="I247" i="4" l="1"/>
  <c r="J246" i="4"/>
  <c r="G250" i="2"/>
  <c r="H249" i="2"/>
  <c r="I248" i="4" l="1"/>
  <c r="J247" i="4"/>
  <c r="G251" i="2"/>
  <c r="H250" i="2"/>
  <c r="I249" i="4" l="1"/>
  <c r="J248" i="4"/>
  <c r="G252" i="2"/>
  <c r="H251" i="2"/>
  <c r="I250" i="4" l="1"/>
  <c r="J249" i="4"/>
  <c r="G253" i="2"/>
  <c r="H252" i="2"/>
  <c r="I251" i="4" l="1"/>
  <c r="J250" i="4"/>
  <c r="G254" i="2"/>
  <c r="H253" i="2"/>
  <c r="I252" i="4" l="1"/>
  <c r="J251" i="4"/>
  <c r="G255" i="2"/>
  <c r="H254" i="2"/>
  <c r="I253" i="4" l="1"/>
  <c r="J252" i="4"/>
  <c r="G256" i="2"/>
  <c r="H255" i="2"/>
  <c r="I254" i="4" l="1"/>
  <c r="J253" i="4"/>
  <c r="G257" i="2"/>
  <c r="H256" i="2"/>
  <c r="I255" i="4" l="1"/>
  <c r="J254" i="4"/>
  <c r="G258" i="2"/>
  <c r="H257" i="2"/>
  <c r="I256" i="4" l="1"/>
  <c r="J255" i="4"/>
  <c r="G259" i="2"/>
  <c r="H258" i="2"/>
  <c r="I257" i="4" l="1"/>
  <c r="J256" i="4"/>
  <c r="G260" i="2"/>
  <c r="H259" i="2"/>
  <c r="I258" i="4" l="1"/>
  <c r="J257" i="4"/>
  <c r="G261" i="2"/>
  <c r="H260" i="2"/>
  <c r="I259" i="4" l="1"/>
  <c r="J258" i="4"/>
  <c r="G262" i="2"/>
  <c r="H261" i="2"/>
  <c r="I260" i="4" l="1"/>
  <c r="J259" i="4"/>
  <c r="G263" i="2"/>
  <c r="H262" i="2"/>
  <c r="I261" i="4" l="1"/>
  <c r="J260" i="4"/>
  <c r="G264" i="2"/>
  <c r="H263" i="2"/>
  <c r="I262" i="4" l="1"/>
  <c r="J261" i="4"/>
  <c r="G265" i="2"/>
  <c r="H264" i="2"/>
  <c r="I263" i="4" l="1"/>
  <c r="J262" i="4"/>
  <c r="G266" i="2"/>
  <c r="H265" i="2"/>
  <c r="I264" i="4" l="1"/>
  <c r="J263" i="4"/>
  <c r="G267" i="2"/>
  <c r="H266" i="2"/>
  <c r="I265" i="4" l="1"/>
  <c r="J264" i="4"/>
  <c r="G268" i="2"/>
  <c r="H267" i="2"/>
  <c r="I266" i="4" l="1"/>
  <c r="J265" i="4"/>
  <c r="G269" i="2"/>
  <c r="H268" i="2"/>
  <c r="I267" i="4" l="1"/>
  <c r="J266" i="4"/>
  <c r="G270" i="2"/>
  <c r="H269" i="2"/>
  <c r="I268" i="4" l="1"/>
  <c r="J267" i="4"/>
  <c r="G271" i="2"/>
  <c r="H270" i="2"/>
  <c r="I269" i="4" l="1"/>
  <c r="J268" i="4"/>
  <c r="G272" i="2"/>
  <c r="H271" i="2"/>
  <c r="I270" i="4" l="1"/>
  <c r="J269" i="4"/>
  <c r="G273" i="2"/>
  <c r="H272" i="2"/>
  <c r="I271" i="4" l="1"/>
  <c r="J270" i="4"/>
  <c r="G274" i="2"/>
  <c r="H273" i="2"/>
  <c r="I272" i="4" l="1"/>
  <c r="J271" i="4"/>
  <c r="G275" i="2"/>
  <c r="H274" i="2"/>
  <c r="I273" i="4" l="1"/>
  <c r="J272" i="4"/>
  <c r="G276" i="2"/>
  <c r="H275" i="2"/>
  <c r="I274" i="4" l="1"/>
  <c r="J273" i="4"/>
  <c r="G277" i="2"/>
  <c r="H276" i="2"/>
  <c r="I275" i="4" l="1"/>
  <c r="J274" i="4"/>
  <c r="G278" i="2"/>
  <c r="H277" i="2"/>
  <c r="I276" i="4" l="1"/>
  <c r="J275" i="4"/>
  <c r="G279" i="2"/>
  <c r="H278" i="2"/>
  <c r="I277" i="4" l="1"/>
  <c r="J276" i="4"/>
  <c r="G280" i="2"/>
  <c r="H279" i="2"/>
  <c r="I278" i="4" l="1"/>
  <c r="J277" i="4"/>
  <c r="G281" i="2"/>
  <c r="H280" i="2"/>
  <c r="I279" i="4" l="1"/>
  <c r="J278" i="4"/>
  <c r="G282" i="2"/>
  <c r="H281" i="2"/>
  <c r="I280" i="4" l="1"/>
  <c r="J279" i="4"/>
  <c r="G283" i="2"/>
  <c r="H282" i="2"/>
  <c r="I281" i="4" l="1"/>
  <c r="J280" i="4"/>
  <c r="G284" i="2"/>
  <c r="H283" i="2"/>
  <c r="I282" i="4" l="1"/>
  <c r="J281" i="4"/>
  <c r="G285" i="2"/>
  <c r="H284" i="2"/>
  <c r="I283" i="4" l="1"/>
  <c r="J282" i="4"/>
  <c r="G286" i="2"/>
  <c r="H285" i="2"/>
  <c r="I284" i="4" l="1"/>
  <c r="J283" i="4"/>
  <c r="G287" i="2"/>
  <c r="H286" i="2"/>
  <c r="I285" i="4" l="1"/>
  <c r="J284" i="4"/>
  <c r="G288" i="2"/>
  <c r="H287" i="2"/>
  <c r="I286" i="4" l="1"/>
  <c r="J285" i="4"/>
  <c r="G289" i="2"/>
  <c r="H288" i="2"/>
  <c r="I287" i="4" l="1"/>
  <c r="J286" i="4"/>
  <c r="G290" i="2"/>
  <c r="H289" i="2"/>
  <c r="I288" i="4" l="1"/>
  <c r="J287" i="4"/>
  <c r="G291" i="2"/>
  <c r="H290" i="2"/>
  <c r="I289" i="4" l="1"/>
  <c r="J288" i="4"/>
  <c r="G292" i="2"/>
  <c r="H291" i="2"/>
  <c r="I290" i="4" l="1"/>
  <c r="J289" i="4"/>
  <c r="G293" i="2"/>
  <c r="H292" i="2"/>
  <c r="I291" i="4" l="1"/>
  <c r="J290" i="4"/>
  <c r="G294" i="2"/>
  <c r="H293" i="2"/>
  <c r="I292" i="4" l="1"/>
  <c r="J291" i="4"/>
  <c r="G295" i="2"/>
  <c r="H294" i="2"/>
  <c r="I293" i="4" l="1"/>
  <c r="J292" i="4"/>
  <c r="G296" i="2"/>
  <c r="H295" i="2"/>
  <c r="I294" i="4" l="1"/>
  <c r="J293" i="4"/>
  <c r="G297" i="2"/>
  <c r="H296" i="2"/>
  <c r="I295" i="4" l="1"/>
  <c r="J294" i="4"/>
  <c r="G298" i="2"/>
  <c r="H297" i="2"/>
  <c r="I296" i="4" l="1"/>
  <c r="J295" i="4"/>
  <c r="G299" i="2"/>
  <c r="H298" i="2"/>
  <c r="I297" i="4" l="1"/>
  <c r="J296" i="4"/>
  <c r="G300" i="2"/>
  <c r="H299" i="2"/>
  <c r="I298" i="4" l="1"/>
  <c r="J297" i="4"/>
  <c r="G301" i="2"/>
  <c r="H300" i="2"/>
  <c r="I299" i="4" l="1"/>
  <c r="J298" i="4"/>
  <c r="G302" i="2"/>
  <c r="H301" i="2"/>
  <c r="I300" i="4" l="1"/>
  <c r="J299" i="4"/>
  <c r="G303" i="2"/>
  <c r="H302" i="2"/>
  <c r="I301" i="4" l="1"/>
  <c r="J300" i="4"/>
  <c r="G304" i="2"/>
  <c r="H303" i="2"/>
  <c r="I302" i="4" l="1"/>
  <c r="J301" i="4"/>
  <c r="G305" i="2"/>
  <c r="H304" i="2"/>
  <c r="I303" i="4" l="1"/>
  <c r="J302" i="4"/>
  <c r="G306" i="2"/>
  <c r="H305" i="2"/>
  <c r="I304" i="4" l="1"/>
  <c r="J303" i="4"/>
  <c r="G307" i="2"/>
  <c r="H306" i="2"/>
  <c r="I305" i="4" l="1"/>
  <c r="J304" i="4"/>
  <c r="G308" i="2"/>
  <c r="H307" i="2"/>
  <c r="I306" i="4" l="1"/>
  <c r="J305" i="4"/>
  <c r="G309" i="2"/>
  <c r="H308" i="2"/>
  <c r="I307" i="4" l="1"/>
  <c r="J306" i="4"/>
  <c r="G310" i="2"/>
  <c r="H309" i="2"/>
  <c r="I308" i="4" l="1"/>
  <c r="J307" i="4"/>
  <c r="G311" i="2"/>
  <c r="H310" i="2"/>
  <c r="I309" i="4" l="1"/>
  <c r="J308" i="4"/>
  <c r="G312" i="2"/>
  <c r="H311" i="2"/>
  <c r="I310" i="4" l="1"/>
  <c r="J309" i="4"/>
  <c r="G313" i="2"/>
  <c r="H312" i="2"/>
  <c r="I311" i="4" l="1"/>
  <c r="J310" i="4"/>
  <c r="G314" i="2"/>
  <c r="H313" i="2"/>
  <c r="I312" i="4" l="1"/>
  <c r="J311" i="4"/>
  <c r="G315" i="2"/>
  <c r="H314" i="2"/>
  <c r="I313" i="4" l="1"/>
  <c r="J312" i="4"/>
  <c r="G316" i="2"/>
  <c r="H315" i="2"/>
  <c r="I314" i="4" l="1"/>
  <c r="J313" i="4"/>
  <c r="G317" i="2"/>
  <c r="H316" i="2"/>
  <c r="I315" i="4" l="1"/>
  <c r="J314" i="4"/>
  <c r="G318" i="2"/>
  <c r="H317" i="2"/>
  <c r="I316" i="4" l="1"/>
  <c r="J315" i="4"/>
  <c r="G319" i="2"/>
  <c r="H318" i="2"/>
  <c r="I317" i="4" l="1"/>
  <c r="J316" i="4"/>
  <c r="G320" i="2"/>
  <c r="H319" i="2"/>
  <c r="I318" i="4" l="1"/>
  <c r="J317" i="4"/>
  <c r="G321" i="2"/>
  <c r="H320" i="2"/>
  <c r="I319" i="4" l="1"/>
  <c r="J318" i="4"/>
  <c r="G322" i="2"/>
  <c r="H321" i="2"/>
  <c r="I320" i="4" l="1"/>
  <c r="J319" i="4"/>
  <c r="G323" i="2"/>
  <c r="H322" i="2"/>
  <c r="I321" i="4" l="1"/>
  <c r="J320" i="4"/>
  <c r="G324" i="2"/>
  <c r="H323" i="2"/>
  <c r="I322" i="4" l="1"/>
  <c r="J321" i="4"/>
  <c r="G325" i="2"/>
  <c r="H324" i="2"/>
  <c r="I323" i="4" l="1"/>
  <c r="J322" i="4"/>
  <c r="G326" i="2"/>
  <c r="H325" i="2"/>
  <c r="I324" i="4" l="1"/>
  <c r="J323" i="4"/>
  <c r="G327" i="2"/>
  <c r="H326" i="2"/>
  <c r="I325" i="4" l="1"/>
  <c r="J324" i="4"/>
  <c r="G328" i="2"/>
  <c r="H327" i="2"/>
  <c r="I326" i="4" l="1"/>
  <c r="J325" i="4"/>
  <c r="G329" i="2"/>
  <c r="H328" i="2"/>
  <c r="I327" i="4" l="1"/>
  <c r="J326" i="4"/>
  <c r="G330" i="2"/>
  <c r="H329" i="2"/>
  <c r="I328" i="4" l="1"/>
  <c r="J327" i="4"/>
  <c r="G331" i="2"/>
  <c r="H330" i="2"/>
  <c r="I329" i="4" l="1"/>
  <c r="J328" i="4"/>
  <c r="G332" i="2"/>
  <c r="H331" i="2"/>
  <c r="I330" i="4" l="1"/>
  <c r="J329" i="4"/>
  <c r="G333" i="2"/>
  <c r="H332" i="2"/>
  <c r="I331" i="4" l="1"/>
  <c r="J330" i="4"/>
  <c r="G334" i="2"/>
  <c r="H333" i="2"/>
  <c r="I332" i="4" l="1"/>
  <c r="J331" i="4"/>
  <c r="G335" i="2"/>
  <c r="H334" i="2"/>
  <c r="I333" i="4" l="1"/>
  <c r="J332" i="4"/>
  <c r="G336" i="2"/>
  <c r="H335" i="2"/>
  <c r="I334" i="4" l="1"/>
  <c r="J333" i="4"/>
  <c r="G337" i="2"/>
  <c r="H336" i="2"/>
  <c r="I335" i="4" l="1"/>
  <c r="J334" i="4"/>
  <c r="H337" i="2"/>
  <c r="G338" i="2"/>
  <c r="I336" i="4" l="1"/>
  <c r="J335" i="4"/>
  <c r="G339" i="2"/>
  <c r="H338" i="2"/>
  <c r="I337" i="4" l="1"/>
  <c r="J336" i="4"/>
  <c r="G340" i="2"/>
  <c r="H339" i="2"/>
  <c r="I338" i="4" l="1"/>
  <c r="J337" i="4"/>
  <c r="G341" i="2"/>
  <c r="H340" i="2"/>
  <c r="I339" i="4" l="1"/>
  <c r="J338" i="4"/>
  <c r="G342" i="2"/>
  <c r="H341" i="2"/>
  <c r="I340" i="4" l="1"/>
  <c r="J339" i="4"/>
  <c r="G343" i="2"/>
  <c r="H342" i="2"/>
  <c r="I341" i="4" l="1"/>
  <c r="J340" i="4"/>
  <c r="G344" i="2"/>
  <c r="H343" i="2"/>
  <c r="I342" i="4" l="1"/>
  <c r="J341" i="4"/>
  <c r="G345" i="2"/>
  <c r="H344" i="2"/>
  <c r="I343" i="4" l="1"/>
  <c r="J342" i="4"/>
  <c r="G346" i="2"/>
  <c r="H345" i="2"/>
  <c r="I344" i="4" l="1"/>
  <c r="J343" i="4"/>
  <c r="G347" i="2"/>
  <c r="H346" i="2"/>
  <c r="I345" i="4" l="1"/>
  <c r="J344" i="4"/>
  <c r="G348" i="2"/>
  <c r="H347" i="2"/>
  <c r="I346" i="4" l="1"/>
  <c r="J345" i="4"/>
  <c r="G349" i="2"/>
  <c r="H348" i="2"/>
  <c r="I347" i="4" l="1"/>
  <c r="J346" i="4"/>
  <c r="G350" i="2"/>
  <c r="H349" i="2"/>
  <c r="I348" i="4" l="1"/>
  <c r="J347" i="4"/>
  <c r="G351" i="2"/>
  <c r="H350" i="2"/>
  <c r="I349" i="4" l="1"/>
  <c r="J348" i="4"/>
  <c r="G352" i="2"/>
  <c r="H351" i="2"/>
  <c r="I350" i="4" l="1"/>
  <c r="J349" i="4"/>
  <c r="G353" i="2"/>
  <c r="H352" i="2"/>
  <c r="I351" i="4" l="1"/>
  <c r="J350" i="4"/>
  <c r="G354" i="2"/>
  <c r="H353" i="2"/>
  <c r="I352" i="4" l="1"/>
  <c r="J351" i="4"/>
  <c r="G355" i="2"/>
  <c r="H354" i="2"/>
  <c r="I353" i="4" l="1"/>
  <c r="J352" i="4"/>
  <c r="G356" i="2"/>
  <c r="H355" i="2"/>
  <c r="I354" i="4" l="1"/>
  <c r="J353" i="4"/>
  <c r="G357" i="2"/>
  <c r="H356" i="2"/>
  <c r="I355" i="4" l="1"/>
  <c r="J354" i="4"/>
  <c r="G358" i="2"/>
  <c r="H357" i="2"/>
  <c r="I356" i="4" l="1"/>
  <c r="J355" i="4"/>
  <c r="G359" i="2"/>
  <c r="H358" i="2"/>
  <c r="I357" i="4" l="1"/>
  <c r="J356" i="4"/>
  <c r="G360" i="2"/>
  <c r="H359" i="2"/>
  <c r="I358" i="4" l="1"/>
  <c r="J357" i="4"/>
  <c r="G361" i="2"/>
  <c r="H360" i="2"/>
  <c r="I359" i="4" l="1"/>
  <c r="J358" i="4"/>
  <c r="G362" i="2"/>
  <c r="H361" i="2"/>
  <c r="I360" i="4" l="1"/>
  <c r="J359" i="4"/>
  <c r="G363" i="2"/>
  <c r="H362" i="2"/>
  <c r="I361" i="4" l="1"/>
  <c r="J360" i="4"/>
  <c r="G364" i="2"/>
  <c r="H363" i="2"/>
  <c r="I362" i="4" l="1"/>
  <c r="J361" i="4"/>
  <c r="G365" i="2"/>
  <c r="H364" i="2"/>
  <c r="I363" i="4" l="1"/>
  <c r="J362" i="4"/>
  <c r="G366" i="2"/>
  <c r="H365" i="2"/>
  <c r="I364" i="4" l="1"/>
  <c r="J363" i="4"/>
  <c r="G367" i="2"/>
  <c r="H366" i="2"/>
  <c r="I365" i="4" l="1"/>
  <c r="J364" i="4"/>
  <c r="G368" i="2"/>
  <c r="H367" i="2"/>
  <c r="I366" i="4" l="1"/>
  <c r="J365" i="4"/>
  <c r="G369" i="2"/>
  <c r="H368" i="2"/>
  <c r="I367" i="4" l="1"/>
  <c r="J366" i="4"/>
  <c r="G370" i="2"/>
  <c r="H369" i="2"/>
  <c r="I368" i="4" l="1"/>
  <c r="J367" i="4"/>
  <c r="G371" i="2"/>
  <c r="H370" i="2"/>
  <c r="I369" i="4" l="1"/>
  <c r="J368" i="4"/>
  <c r="G372" i="2"/>
  <c r="H371" i="2"/>
  <c r="I370" i="4" l="1"/>
  <c r="J369" i="4"/>
  <c r="G373" i="2"/>
  <c r="H372" i="2"/>
  <c r="I371" i="4" l="1"/>
  <c r="J370" i="4"/>
  <c r="G374" i="2"/>
  <c r="H373" i="2"/>
  <c r="I372" i="4" l="1"/>
  <c r="J371" i="4"/>
  <c r="G375" i="2"/>
  <c r="H374" i="2"/>
  <c r="I373" i="4" l="1"/>
  <c r="J372" i="4"/>
  <c r="G376" i="2"/>
  <c r="H375" i="2"/>
  <c r="I374" i="4" l="1"/>
  <c r="J373" i="4"/>
  <c r="G377" i="2"/>
  <c r="H376" i="2"/>
  <c r="I375" i="4" l="1"/>
  <c r="J374" i="4"/>
  <c r="G378" i="2"/>
  <c r="H377" i="2"/>
  <c r="I376" i="4" l="1"/>
  <c r="J375" i="4"/>
  <c r="G379" i="2"/>
  <c r="H378" i="2"/>
  <c r="I377" i="4" l="1"/>
  <c r="J376" i="4"/>
  <c r="G380" i="2"/>
  <c r="H379" i="2"/>
  <c r="I378" i="4" l="1"/>
  <c r="J377" i="4"/>
  <c r="G381" i="2"/>
  <c r="H380" i="2"/>
  <c r="I379" i="4" l="1"/>
  <c r="J378" i="4"/>
  <c r="G382" i="2"/>
  <c r="H381" i="2"/>
  <c r="I380" i="4" l="1"/>
  <c r="J379" i="4"/>
  <c r="G383" i="2"/>
  <c r="H382" i="2"/>
  <c r="I381" i="4" l="1"/>
  <c r="J380" i="4"/>
  <c r="G384" i="2"/>
  <c r="H383" i="2"/>
  <c r="I382" i="4" l="1"/>
  <c r="J381" i="4"/>
  <c r="G385" i="2"/>
  <c r="H384" i="2"/>
  <c r="I383" i="4" l="1"/>
  <c r="J382" i="4"/>
  <c r="G386" i="2"/>
  <c r="H385" i="2"/>
  <c r="I384" i="4" l="1"/>
  <c r="J383" i="4"/>
  <c r="G387" i="2"/>
  <c r="H386" i="2"/>
  <c r="I385" i="4" l="1"/>
  <c r="J384" i="4"/>
  <c r="G388" i="2"/>
  <c r="H387" i="2"/>
  <c r="I386" i="4" l="1"/>
  <c r="J385" i="4"/>
  <c r="G389" i="2"/>
  <c r="H388" i="2"/>
  <c r="I387" i="4" l="1"/>
  <c r="J386" i="4"/>
  <c r="G390" i="2"/>
  <c r="H389" i="2"/>
  <c r="I388" i="4" l="1"/>
  <c r="J387" i="4"/>
  <c r="G391" i="2"/>
  <c r="H390" i="2"/>
  <c r="I389" i="4" l="1"/>
  <c r="J388" i="4"/>
  <c r="G392" i="2"/>
  <c r="H391" i="2"/>
  <c r="I390" i="4" l="1"/>
  <c r="J389" i="4"/>
  <c r="G393" i="2"/>
  <c r="H392" i="2"/>
  <c r="I391" i="4" l="1"/>
  <c r="J390" i="4"/>
  <c r="G394" i="2"/>
  <c r="H393" i="2"/>
  <c r="I392" i="4" l="1"/>
  <c r="J391" i="4"/>
  <c r="G395" i="2"/>
  <c r="H394" i="2"/>
  <c r="I393" i="4" l="1"/>
  <c r="J392" i="4"/>
  <c r="G396" i="2"/>
  <c r="H395" i="2"/>
  <c r="I394" i="4" l="1"/>
  <c r="J393" i="4"/>
  <c r="G397" i="2"/>
  <c r="H396" i="2"/>
  <c r="I395" i="4" l="1"/>
  <c r="J394" i="4"/>
  <c r="G398" i="2"/>
  <c r="H397" i="2"/>
  <c r="I396" i="4" l="1"/>
  <c r="J395" i="4"/>
  <c r="G399" i="2"/>
  <c r="H398" i="2"/>
  <c r="I397" i="4" l="1"/>
  <c r="J396" i="4"/>
  <c r="G400" i="2"/>
  <c r="H399" i="2"/>
  <c r="I398" i="4" l="1"/>
  <c r="J397" i="4"/>
  <c r="G401" i="2"/>
  <c r="H400" i="2"/>
  <c r="I399" i="4" l="1"/>
  <c r="J398" i="4"/>
  <c r="G402" i="2"/>
  <c r="H401" i="2"/>
  <c r="I400" i="4" l="1"/>
  <c r="J399" i="4"/>
  <c r="G403" i="2"/>
  <c r="H402" i="2"/>
  <c r="I401" i="4" l="1"/>
  <c r="J400" i="4"/>
  <c r="G404" i="2"/>
  <c r="H403" i="2"/>
  <c r="I402" i="4" l="1"/>
  <c r="J401" i="4"/>
  <c r="G405" i="2"/>
  <c r="H404" i="2"/>
  <c r="I403" i="4" l="1"/>
  <c r="J402" i="4"/>
  <c r="G406" i="2"/>
  <c r="H406" i="2" s="1"/>
  <c r="H405" i="2"/>
  <c r="I404" i="4" l="1"/>
  <c r="J403" i="4"/>
  <c r="G407" i="2"/>
  <c r="H407" i="2" s="1"/>
  <c r="I405" i="4" l="1"/>
  <c r="J404" i="4"/>
  <c r="I406" i="4" l="1"/>
  <c r="J406" i="4" s="1"/>
  <c r="J405" i="4"/>
  <c r="B37" i="9" l="1"/>
  <c r="D39" i="9" s="1"/>
  <c r="E39" i="9" l="1"/>
  <c r="D41" i="9" s="1"/>
  <c r="E41" i="9" l="1"/>
</calcChain>
</file>

<file path=xl/sharedStrings.xml><?xml version="1.0" encoding="utf-8"?>
<sst xmlns="http://schemas.openxmlformats.org/spreadsheetml/2006/main" count="410" uniqueCount="249">
  <si>
    <t>period</t>
  </si>
  <si>
    <t>Risk-Free</t>
  </si>
  <si>
    <t>Market</t>
  </si>
  <si>
    <t>Assumptions</t>
  </si>
  <si>
    <t xml:space="preserve">The risk-free rate (T-bill) = </t>
  </si>
  <si>
    <t>The Security Market Line for X and Y</t>
  </si>
  <si>
    <t>The Security Market Line</t>
  </si>
  <si>
    <t>Risk-free</t>
  </si>
  <si>
    <t>X</t>
  </si>
  <si>
    <t>Y</t>
  </si>
  <si>
    <t>beta</t>
  </si>
  <si>
    <t>Beta</t>
  </si>
  <si>
    <t>RRR</t>
  </si>
  <si>
    <t>The Security Market Line for X</t>
  </si>
  <si>
    <t xml:space="preserve">E( R) </t>
  </si>
  <si>
    <t>undervalued</t>
  </si>
  <si>
    <t>overvalued</t>
  </si>
  <si>
    <t>market price</t>
  </si>
  <si>
    <t>MRP</t>
  </si>
  <si>
    <t>RP</t>
  </si>
  <si>
    <t>Infinite Holding Period Assumption</t>
  </si>
  <si>
    <t>Period</t>
  </si>
  <si>
    <t>Dividends</t>
  </si>
  <si>
    <t>rf</t>
  </si>
  <si>
    <t>Rm</t>
  </si>
  <si>
    <t>Divid at already paid (Do)</t>
  </si>
  <si>
    <t>-</t>
  </si>
  <si>
    <t>Present Value of dividends</t>
  </si>
  <si>
    <t>Example 2</t>
  </si>
  <si>
    <t>Example 3</t>
  </si>
  <si>
    <t>Example 1</t>
  </si>
  <si>
    <t>D1</t>
  </si>
  <si>
    <t>D2</t>
  </si>
  <si>
    <t>D3</t>
  </si>
  <si>
    <t>CF</t>
  </si>
  <si>
    <t>Expected stock price end Y3</t>
  </si>
  <si>
    <t>NPV of CF is equal to P0</t>
  </si>
  <si>
    <t>High growth rate</t>
  </si>
  <si>
    <t>Long-Run g</t>
  </si>
  <si>
    <t>CFs</t>
  </si>
  <si>
    <t>E(P3)=D4/(rs-g)</t>
  </si>
  <si>
    <t>New CFs</t>
  </si>
  <si>
    <t>NPV=E(P0)=</t>
  </si>
  <si>
    <t>with high g =30%</t>
  </si>
  <si>
    <t>NPV=E(P1)=</t>
  </si>
  <si>
    <t>NPV=E(P2)=</t>
  </si>
  <si>
    <t>% change</t>
  </si>
  <si>
    <t>DY</t>
  </si>
  <si>
    <t>rs           -</t>
  </si>
  <si>
    <t>Thus, stock P end 1Y [E(P1)]</t>
  </si>
  <si>
    <t>Thus, stock P end 2Y [E(P2)]</t>
  </si>
  <si>
    <t>Thus, stock P end 3Y [E(P3)]</t>
  </si>
  <si>
    <t>For the 1 Year</t>
  </si>
  <si>
    <t>For the 2 Year</t>
  </si>
  <si>
    <t>For the 3 Year</t>
  </si>
  <si>
    <t>For the 4 Year</t>
  </si>
  <si>
    <t>Thus, stock P end 4Y [E(P4)]</t>
  </si>
  <si>
    <t>E(P3)=D4/(rs-g)=</t>
  </si>
  <si>
    <t>E(P4)=D5/(rs-g)=</t>
  </si>
  <si>
    <t>Example 6</t>
  </si>
  <si>
    <t>Expected stock price end Y3 E(p3)</t>
  </si>
  <si>
    <t>Also put -6%</t>
  </si>
  <si>
    <t>Assets</t>
  </si>
  <si>
    <t>Accounts receivable</t>
  </si>
  <si>
    <t>Inventories</t>
  </si>
  <si>
    <t>Total assets</t>
  </si>
  <si>
    <t>Liabilities and equity</t>
  </si>
  <si>
    <t>Accounts payable</t>
  </si>
  <si>
    <t>Notes payable</t>
  </si>
  <si>
    <t>Accruals</t>
  </si>
  <si>
    <t>Total debt</t>
  </si>
  <si>
    <t>Retained earnings</t>
  </si>
  <si>
    <t>Total liabilities and equity</t>
  </si>
  <si>
    <t>Earnings before interest and taxes (EBIT)</t>
  </si>
  <si>
    <t>Earnings before taxes (EBT)</t>
  </si>
  <si>
    <t>Tax rate</t>
  </si>
  <si>
    <t>OFCF</t>
  </si>
  <si>
    <t>Operating Current Assets</t>
  </si>
  <si>
    <t>Operating Current Liabilities</t>
  </si>
  <si>
    <t>NOWC</t>
  </si>
  <si>
    <t>∆ NOWC</t>
  </si>
  <si>
    <t>Example 8</t>
  </si>
  <si>
    <t>WACC</t>
  </si>
  <si>
    <t>EBIT</t>
  </si>
  <si>
    <t>LT_g</t>
  </si>
  <si>
    <t>New OFCF</t>
  </si>
  <si>
    <t>SHO</t>
  </si>
  <si>
    <t>Calculating the RRR</t>
  </si>
  <si>
    <t>The IV of the stock if g=6% for ever</t>
  </si>
  <si>
    <r>
      <t>r</t>
    </r>
    <r>
      <rPr>
        <b/>
        <vertAlign val="subscript"/>
        <sz val="11"/>
        <rFont val="Georgia"/>
        <family val="1"/>
      </rPr>
      <t>s</t>
    </r>
  </si>
  <si>
    <r>
      <t>V</t>
    </r>
    <r>
      <rPr>
        <b/>
        <vertAlign val="subscript"/>
        <sz val="11"/>
        <rFont val="Times New Roman"/>
        <family val="1"/>
      </rPr>
      <t>D</t>
    </r>
    <r>
      <rPr>
        <b/>
        <sz val="11"/>
        <rFont val="Times New Roman"/>
        <family val="1"/>
      </rPr>
      <t>+V</t>
    </r>
    <r>
      <rPr>
        <b/>
        <vertAlign val="subscript"/>
        <sz val="11"/>
        <rFont val="Times New Roman"/>
        <family val="1"/>
      </rPr>
      <t>PS</t>
    </r>
  </si>
  <si>
    <t>P0 = V_CS / SHO =</t>
  </si>
  <si>
    <t>Calculate the firm value at the end of Y3 (Horizon Value )</t>
  </si>
  <si>
    <t>Year-end common stock price</t>
  </si>
  <si>
    <t>Year-end shares outstanding (in millions)</t>
  </si>
  <si>
    <t>(in millions of dollars)</t>
  </si>
  <si>
    <t>Cash and equivalents</t>
  </si>
  <si>
    <t>Short-term investments</t>
  </si>
  <si>
    <t>Total current assets</t>
  </si>
  <si>
    <t>Net plant and equipment</t>
  </si>
  <si>
    <t>Total current liabilities</t>
  </si>
  <si>
    <t>Long-term bonds</t>
  </si>
  <si>
    <t>Preferred stock (400,000 shares)</t>
  </si>
  <si>
    <t>Common stock (50,000,000 shares)</t>
  </si>
  <si>
    <t>Total common equity</t>
  </si>
  <si>
    <t>Net sales</t>
  </si>
  <si>
    <t>Depreciation</t>
  </si>
  <si>
    <t xml:space="preserve">Less interest </t>
  </si>
  <si>
    <t>Net Income before preferred dividends</t>
  </si>
  <si>
    <t>Preferred dividends</t>
  </si>
  <si>
    <t>Net Income available to common stockholders</t>
  </si>
  <si>
    <t>Common dividends</t>
  </si>
  <si>
    <t>Addition to retained earnings</t>
  </si>
  <si>
    <t>Weighted average cost of captal (WACC)</t>
  </si>
  <si>
    <t>MicroDrive Inc.  December 31 Balance Sheets</t>
  </si>
  <si>
    <t>MicroDrive Income Statements for Years Ending December 31</t>
  </si>
  <si>
    <t>INCOME STATEMENT</t>
  </si>
  <si>
    <t>Operating costs except depreciation</t>
  </si>
  <si>
    <t>Earnings before interest, taxes, deprn, and amortization (EBITDA)*</t>
  </si>
  <si>
    <t>Taxes</t>
  </si>
  <si>
    <t>*MicroDrive has no amortization charges.</t>
  </si>
  <si>
    <t>MicroDrive Statement of Cash Flows for Years Ending Dec. 31</t>
  </si>
  <si>
    <t>Operating Activities</t>
  </si>
  <si>
    <t xml:space="preserve">   Net Income before preferred dividends</t>
  </si>
  <si>
    <t>Noncash adjustments</t>
  </si>
  <si>
    <t xml:space="preserve">   Depreciation and amortization</t>
  </si>
  <si>
    <t>Due to changes in working capital</t>
  </si>
  <si>
    <t xml:space="preserve">   Increase in accounts receivable</t>
  </si>
  <si>
    <t xml:space="preserve">   Increase in inventories</t>
  </si>
  <si>
    <t xml:space="preserve">   Increase in accounts payable</t>
  </si>
  <si>
    <t xml:space="preserve">   Increase in accruals</t>
  </si>
  <si>
    <t>Net cash provided by operating activities</t>
  </si>
  <si>
    <t>Long-term investing activities</t>
  </si>
  <si>
    <t xml:space="preserve">   Cash used to acquire fixed assets</t>
  </si>
  <si>
    <t>Financing Activities</t>
  </si>
  <si>
    <t xml:space="preserve">   Sale of short-term investments</t>
  </si>
  <si>
    <t xml:space="preserve">   Increase in notes payable</t>
  </si>
  <si>
    <t xml:space="preserve">   Increase in bonds</t>
  </si>
  <si>
    <t xml:space="preserve">   Payment of common and preferred dividends</t>
  </si>
  <si>
    <t>Net cash provided by financing activities</t>
  </si>
  <si>
    <t>Net change in cash and equivilents</t>
  </si>
  <si>
    <t>Cash and securities at beginning of the year</t>
  </si>
  <si>
    <t>Cash and securities at end of the year</t>
  </si>
  <si>
    <t>+</t>
  </si>
  <si>
    <t>NOPAT</t>
  </si>
  <si>
    <t>(1-T)</t>
  </si>
  <si>
    <t>Gross Plants and equipment</t>
  </si>
  <si>
    <t>Less: Accumulated Depreciation and amortization</t>
  </si>
  <si>
    <t>Depreciation and Amortization (from Income Statement)</t>
  </si>
  <si>
    <t>Depreciation and Amortization (Statement of CF)</t>
  </si>
  <si>
    <t>Gross Operating Long-Term Assets</t>
  </si>
  <si>
    <t>Total Gross Investment in Operating Capital</t>
  </si>
  <si>
    <t>Second Method (Net of Dep.)</t>
  </si>
  <si>
    <t>First Method (Gross with dep.)</t>
  </si>
  <si>
    <r>
      <rPr>
        <b/>
        <sz val="12"/>
        <rFont val="Calibri"/>
        <family val="2"/>
      </rPr>
      <t>∆</t>
    </r>
    <r>
      <rPr>
        <b/>
        <sz val="12"/>
        <rFont val="Times New Roman"/>
        <family val="1"/>
      </rPr>
      <t xml:space="preserve"> Total Gross Investment in Operating Capital</t>
    </r>
  </si>
  <si>
    <r>
      <t>Total</t>
    </r>
    <r>
      <rPr>
        <b/>
        <sz val="12"/>
        <color rgb="FFFF0000"/>
        <rFont val="Times New Roman"/>
        <family val="1"/>
      </rPr>
      <t xml:space="preserve"> Net</t>
    </r>
    <r>
      <rPr>
        <b/>
        <sz val="12"/>
        <rFont val="Times New Roman"/>
        <family val="1"/>
      </rPr>
      <t xml:space="preserve"> Investment in Operating Capital</t>
    </r>
  </si>
  <si>
    <r>
      <rPr>
        <b/>
        <sz val="12"/>
        <rFont val="Calibri"/>
        <family val="2"/>
      </rPr>
      <t>∆</t>
    </r>
    <r>
      <rPr>
        <b/>
        <sz val="12"/>
        <rFont val="Times New Roman"/>
        <family val="1"/>
      </rPr>
      <t xml:space="preserve"> Total </t>
    </r>
    <r>
      <rPr>
        <b/>
        <sz val="12"/>
        <color rgb="FFFF0000"/>
        <rFont val="Times New Roman"/>
        <family val="1"/>
      </rPr>
      <t>Net</t>
    </r>
    <r>
      <rPr>
        <b/>
        <sz val="12"/>
        <rFont val="Times New Roman"/>
        <family val="1"/>
      </rPr>
      <t xml:space="preserve"> Investment in Operating Capital</t>
    </r>
  </si>
  <si>
    <t>Third Method (using information from statement of CF)</t>
  </si>
  <si>
    <t>∆ Gross Operating Long-Term Assets (from stat. of CF)</t>
  </si>
  <si>
    <r>
      <rPr>
        <b/>
        <sz val="12"/>
        <rFont val="Calibri"/>
        <family val="2"/>
      </rPr>
      <t>∆</t>
    </r>
    <r>
      <rPr>
        <b/>
        <sz val="12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Net</t>
    </r>
    <r>
      <rPr>
        <b/>
        <sz val="12"/>
        <rFont val="Times New Roman"/>
        <family val="1"/>
      </rPr>
      <t xml:space="preserve"> Operating Long_Term Assets </t>
    </r>
  </si>
  <si>
    <t xml:space="preserve">Fourth Method </t>
  </si>
  <si>
    <t>=</t>
  </si>
  <si>
    <t>Thus,</t>
  </si>
  <si>
    <r>
      <rPr>
        <b/>
        <sz val="12"/>
        <rFont val="Calibri"/>
        <family val="2"/>
      </rPr>
      <t>∆</t>
    </r>
    <r>
      <rPr>
        <b/>
        <sz val="12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Gross</t>
    </r>
    <r>
      <rPr>
        <b/>
        <sz val="12"/>
        <rFont val="Times New Roman"/>
        <family val="1"/>
      </rPr>
      <t xml:space="preserve"> Operating Capital</t>
    </r>
  </si>
  <si>
    <r>
      <rPr>
        <b/>
        <sz val="12"/>
        <color rgb="FFFF0000"/>
        <rFont val="Times New Roman"/>
        <family val="1"/>
      </rPr>
      <t>Net</t>
    </r>
    <r>
      <rPr>
        <b/>
        <sz val="12"/>
        <rFont val="Times New Roman"/>
        <family val="1"/>
      </rPr>
      <t xml:space="preserve"> Operating Long-Term Assets </t>
    </r>
  </si>
  <si>
    <t xml:space="preserve">Note </t>
  </si>
  <si>
    <t>Capital Expenditure CAPEX</t>
  </si>
  <si>
    <t>Rf</t>
  </si>
  <si>
    <t>R(m)</t>
  </si>
  <si>
    <t>Stock X</t>
  </si>
  <si>
    <t>Determining if the stock is over/under/Fairly valued using return</t>
  </si>
  <si>
    <r>
      <t>Intrinsic value-</t>
    </r>
    <r>
      <rPr>
        <b/>
        <sz val="11"/>
        <color rgb="FFFF0000"/>
        <rFont val="Times New Roman"/>
        <family val="1"/>
      </rPr>
      <t>Assuming 1 holding period</t>
    </r>
  </si>
  <si>
    <t>Stock X Ret</t>
  </si>
  <si>
    <t>Stock Y ret</t>
  </si>
  <si>
    <t>Estimating the Systematic Risk (Beta)</t>
  </si>
  <si>
    <r>
      <t>Estimating the Required Rate of Return on Common Stock (r</t>
    </r>
    <r>
      <rPr>
        <b/>
        <vertAlign val="subscript"/>
        <sz val="16"/>
        <rFont val="Times New Roman"/>
        <family val="1"/>
      </rPr>
      <t>s</t>
    </r>
    <r>
      <rPr>
        <b/>
        <sz val="16"/>
        <rFont val="Times New Roman"/>
        <family val="1"/>
      </rPr>
      <t>) and SML (Security Market Line)</t>
    </r>
  </si>
  <si>
    <t>Expected Market return next year  =</t>
  </si>
  <si>
    <r>
      <t>r</t>
    </r>
    <r>
      <rPr>
        <b/>
        <vertAlign val="subscript"/>
        <sz val="11"/>
        <rFont val="Times New Roman"/>
        <family val="1"/>
      </rPr>
      <t>s</t>
    </r>
  </si>
  <si>
    <t>rs</t>
  </si>
  <si>
    <t>To draw the Risk-Free Rate</t>
  </si>
  <si>
    <t>g_constant of Divid</t>
  </si>
  <si>
    <r>
      <t>r</t>
    </r>
    <r>
      <rPr>
        <b/>
        <vertAlign val="subscript"/>
        <sz val="12"/>
        <rFont val="Georgia"/>
        <family val="1"/>
      </rPr>
      <t>s</t>
    </r>
  </si>
  <si>
    <t>3       = D3+E(P3)</t>
  </si>
  <si>
    <t>Also put 0%</t>
  </si>
  <si>
    <r>
      <t xml:space="preserve">Example 5 (with hgih g=30% for 3Y) / </t>
    </r>
    <r>
      <rPr>
        <b/>
        <sz val="14"/>
        <color rgb="FFFF0000"/>
        <rFont val="Times New Roman"/>
        <family val="1"/>
      </rPr>
      <t>Example 6 ( with g=0 for 3Y)</t>
    </r>
  </si>
  <si>
    <t>then stock price will grow at that constant rate (g=CG)</t>
  </si>
  <si>
    <t>*** When we do not have a constant growth rate, then g is not equal to captial gains</t>
  </si>
  <si>
    <t xml:space="preserve">***As long as the dividends are growing at a constant rate, </t>
  </si>
  <si>
    <r>
      <t>NPV=V</t>
    </r>
    <r>
      <rPr>
        <b/>
        <vertAlign val="subscript"/>
        <sz val="11"/>
        <rFont val="Times New Roman"/>
        <family val="1"/>
      </rPr>
      <t>F</t>
    </r>
  </si>
  <si>
    <t xml:space="preserve">                                                                     </t>
  </si>
  <si>
    <t xml:space="preserve">                                                              </t>
  </si>
  <si>
    <r>
      <rPr>
        <sz val="12"/>
        <color rgb="FFFF0000"/>
        <rFont val="Times New Roman"/>
        <family val="1"/>
      </rPr>
      <t>Net</t>
    </r>
    <r>
      <rPr>
        <sz val="12"/>
        <rFont val="Times New Roman"/>
        <family val="1"/>
      </rPr>
      <t xml:space="preserve"> Operating Long_Term Assets </t>
    </r>
  </si>
  <si>
    <r>
      <rPr>
        <b/>
        <sz val="12"/>
        <rFont val="Calibri"/>
        <family val="2"/>
      </rPr>
      <t>∆</t>
    </r>
    <r>
      <rPr>
        <b/>
        <sz val="12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Gross</t>
    </r>
    <r>
      <rPr>
        <b/>
        <sz val="12"/>
        <rFont val="Times New Roman"/>
        <family val="1"/>
      </rPr>
      <t xml:space="preserve"> Operating Long_Term Assets (CAPEX)</t>
    </r>
  </si>
  <si>
    <r>
      <rPr>
        <b/>
        <sz val="12"/>
        <rFont val="Calibri"/>
        <family val="2"/>
      </rPr>
      <t>∆ Total</t>
    </r>
    <r>
      <rPr>
        <b/>
        <sz val="12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Net</t>
    </r>
    <r>
      <rPr>
        <b/>
        <sz val="12"/>
        <rFont val="Times New Roman"/>
        <family val="1"/>
      </rPr>
      <t xml:space="preserve"> Operating Capital</t>
    </r>
  </si>
  <si>
    <t>How to Calculate OFCF in 4 Ways</t>
  </si>
  <si>
    <t>Growth Analysis</t>
  </si>
  <si>
    <t>g_sustainable = ROIC x RR</t>
  </si>
  <si>
    <t>ROIC = NOPAT/ Total Net Operating Capital</t>
  </si>
  <si>
    <t>Total Operating Capital = NOWC+Net Operating LT A</t>
  </si>
  <si>
    <t>Total Net Operating L_T Assets</t>
  </si>
  <si>
    <t xml:space="preserve">ROIC </t>
  </si>
  <si>
    <t>RR: Retention Rate =(1-payout ratio)</t>
  </si>
  <si>
    <t>RR</t>
  </si>
  <si>
    <t>g_sustainable</t>
  </si>
  <si>
    <t>g_sustainable = ROE x RR</t>
  </si>
  <si>
    <t>ROE = NI/ Total Equity</t>
  </si>
  <si>
    <t>g_sustainable (avg)</t>
  </si>
  <si>
    <t>Compounded average annual growth rate</t>
  </si>
  <si>
    <t>Payout Ratio = Common dividends/ Net Income to common S/H</t>
  </si>
  <si>
    <t>Asset 1</t>
  </si>
  <si>
    <t>Asset 2</t>
  </si>
  <si>
    <t>Asset :stock is offering ER higher than RRR, thus, should demand more</t>
  </si>
  <si>
    <t>Asset 2: stock is offering ER lower than RRR, thus, should get rid of it</t>
  </si>
  <si>
    <t>We will use past 2 years average to estimate the components of the OFCF</t>
  </si>
  <si>
    <t>Operating Margin = EBIT/ Sales</t>
  </si>
  <si>
    <t>Avg of 2 years</t>
  </si>
  <si>
    <t>T</t>
  </si>
  <si>
    <t xml:space="preserve">Depreciation and Amortization as % of Sales </t>
  </si>
  <si>
    <t xml:space="preserve">NOWC as % of Sales </t>
  </si>
  <si>
    <t>Total gross investment in operating LT assets</t>
  </si>
  <si>
    <t>1-T</t>
  </si>
  <si>
    <t>Historical</t>
  </si>
  <si>
    <t>g</t>
  </si>
  <si>
    <t>Operating Profit</t>
  </si>
  <si>
    <t>Sales</t>
  </si>
  <si>
    <t>EBIT - using Operating margin</t>
  </si>
  <si>
    <t>Investment in Total Operating Capital</t>
  </si>
  <si>
    <t>2y-average</t>
  </si>
  <si>
    <t>Dep. &amp; Amort. % of sales</t>
  </si>
  <si>
    <t>NOWC % of Sales</t>
  </si>
  <si>
    <t>OFCF:using ∆total gross operating capital</t>
  </si>
  <si>
    <t xml:space="preserve">Constant Growth Period of </t>
  </si>
  <si>
    <t>High growth Period of 6.15</t>
  </si>
  <si>
    <t>Declining Growth Period .50% / year</t>
  </si>
  <si>
    <t xml:space="preserve">Gross invest. in opert. LT assets % of sales </t>
  </si>
  <si>
    <t xml:space="preserve">CAPEX= ∆ gross invest in opert LT assets </t>
  </si>
  <si>
    <t>Year</t>
  </si>
  <si>
    <t>terminal value</t>
  </si>
  <si>
    <t>New Cash flows</t>
  </si>
  <si>
    <t>NPV</t>
  </si>
  <si>
    <t>Non Opert assets</t>
  </si>
  <si>
    <t>Firm value</t>
  </si>
  <si>
    <t>Less debt</t>
  </si>
  <si>
    <t>Less PS</t>
  </si>
  <si>
    <t>Value of CE</t>
  </si>
  <si>
    <t>est stock price</t>
  </si>
  <si>
    <t xml:space="preserve">Total Net Operating Capital </t>
  </si>
  <si>
    <t>because there are no non-operating assets</t>
  </si>
  <si>
    <t>terminal value at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</si>
</sst>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0%\ \ \ \ \ \ \ \-"/>
    <numFmt numFmtId="166" formatCode="\=\ 0.00%"/>
    <numFmt numFmtId="167" formatCode="#,##0.0"/>
    <numFmt numFmtId="168" formatCode="#,##0.00000"/>
    <numFmt numFmtId="169" formatCode="&quot;$&quot;#,##0"/>
    <numFmt numFmtId="170" formatCode="&quot;$&quot;#,##0.0"/>
    <numFmt numFmtId="171" formatCode="&quot;$&quot;#,##0.0_);\(&quot;$&quot;#,##0.0\)"/>
    <numFmt numFmtId="172" formatCode="#,##0.0_);\(#,##0.0\)"/>
    <numFmt numFmtId="173" formatCode="&quot;20+530= &quot;0"/>
    <numFmt numFmtId="174" formatCode="&quot;$&quot;#,##0.00"/>
    <numFmt numFmtId="175" formatCode="0.000000000"/>
    <numFmt numFmtId="176" formatCode="&quot;$&quot;#,##0.0000000000000_);[Red]\(&quot;$&quot;#,##0.0000000000000\)"/>
    <numFmt numFmtId="177" formatCode="&quot;$&quot;#,##0.00000000000000000000_);[Red]\(&quot;$&quot;#,##0.00000000000000000000\)"/>
    <numFmt numFmtId="178" formatCode="#,##0.0;\(#,##0.0\);#,##0.0"/>
  </numFmts>
  <fonts count="43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rgb="FF0000FF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Georgia"/>
      <family val="1"/>
    </font>
    <font>
      <b/>
      <vertAlign val="subscript"/>
      <sz val="11"/>
      <name val="Georgia"/>
      <family val="1"/>
    </font>
    <font>
      <b/>
      <vertAlign val="subscript"/>
      <sz val="11"/>
      <name val="Times New Roman"/>
      <family val="1"/>
    </font>
    <font>
      <b/>
      <sz val="16"/>
      <name val="Times New Roman"/>
      <family val="1"/>
    </font>
    <font>
      <b/>
      <sz val="12"/>
      <color indexed="16"/>
      <name val="Times New Roman"/>
      <family val="1"/>
    </font>
    <font>
      <b/>
      <i/>
      <sz val="12"/>
      <name val="Times New Roman"/>
      <family val="1"/>
    </font>
    <font>
      <b/>
      <sz val="12"/>
      <color indexed="1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Calibri"/>
      <family val="2"/>
    </font>
    <font>
      <b/>
      <sz val="12"/>
      <color rgb="FFFF0000"/>
      <name val="Times New Roman"/>
      <family val="1"/>
    </font>
    <font>
      <b/>
      <vertAlign val="subscript"/>
      <sz val="16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2"/>
      <name val="Times New Roman"/>
      <family val="1"/>
    </font>
    <font>
      <b/>
      <sz val="12"/>
      <name val="Georgia"/>
      <family val="1"/>
    </font>
    <font>
      <b/>
      <vertAlign val="subscript"/>
      <sz val="12"/>
      <name val="Georgia"/>
      <family val="1"/>
    </font>
    <font>
      <b/>
      <sz val="14"/>
      <color rgb="FFFF0000"/>
      <name val="Times New Roman"/>
      <family val="1"/>
    </font>
    <font>
      <b/>
      <sz val="11"/>
      <color rgb="FF0000FF"/>
      <name val="Times New Roman"/>
      <family val="1"/>
    </font>
    <font>
      <sz val="12"/>
      <color rgb="FFFF0000"/>
      <name val="Times New Roman"/>
      <family val="1"/>
    </font>
    <font>
      <b/>
      <sz val="20"/>
      <name val="Times New Roman"/>
      <family val="1"/>
    </font>
    <font>
      <b/>
      <u/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u/>
      <sz val="11"/>
      <name val="Cambria"/>
      <family val="1"/>
      <scheme val="maj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87">
    <xf numFmtId="0" fontId="0" fillId="0" borderId="0" xfId="0"/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9" fontId="0" fillId="0" borderId="0" xfId="0" applyNumberFormat="1"/>
    <xf numFmtId="0" fontId="4" fillId="2" borderId="2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/>
    <xf numFmtId="2" fontId="5" fillId="0" borderId="0" xfId="0" applyNumberFormat="1" applyFont="1" applyAlignment="1">
      <alignment horizontal="center"/>
    </xf>
    <xf numFmtId="0" fontId="4" fillId="2" borderId="0" xfId="0" applyFont="1" applyFill="1"/>
    <xf numFmtId="2" fontId="5" fillId="2" borderId="0" xfId="0" applyNumberFormat="1" applyFont="1" applyFill="1" applyAlignment="1">
      <alignment horizontal="center"/>
    </xf>
    <xf numFmtId="10" fontId="5" fillId="0" borderId="0" xfId="1" applyNumberFormat="1" applyFont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2" fontId="5" fillId="0" borderId="0" xfId="0" applyNumberFormat="1" applyFont="1" applyAlignment="1">
      <alignment horizontal="center" vertical="center"/>
    </xf>
    <xf numFmtId="10" fontId="5" fillId="0" borderId="0" xfId="1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0" xfId="0" applyFill="1"/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4" fontId="5" fillId="0" borderId="1" xfId="0" applyNumberFormat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Continuous"/>
    </xf>
    <xf numFmtId="0" fontId="4" fillId="4" borderId="13" xfId="0" applyFont="1" applyFill="1" applyBorder="1" applyAlignment="1">
      <alignment horizontal="centerContinuous"/>
    </xf>
    <xf numFmtId="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4" borderId="0" xfId="0" applyFill="1" applyBorder="1"/>
    <xf numFmtId="0" fontId="5" fillId="5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Continuous"/>
    </xf>
    <xf numFmtId="0" fontId="4" fillId="5" borderId="13" xfId="0" applyFont="1" applyFill="1" applyBorder="1" applyAlignment="1">
      <alignment horizontal="centerContinuous"/>
    </xf>
    <xf numFmtId="4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4" borderId="1" xfId="0" applyFont="1" applyFill="1" applyBorder="1"/>
    <xf numFmtId="0" fontId="5" fillId="4" borderId="0" xfId="0" applyFont="1" applyFill="1"/>
    <xf numFmtId="0" fontId="5" fillId="4" borderId="7" xfId="0" applyFont="1" applyFill="1" applyBorder="1"/>
    <xf numFmtId="4" fontId="5" fillId="4" borderId="8" xfId="0" applyNumberFormat="1" applyFont="1" applyFill="1" applyBorder="1"/>
    <xf numFmtId="4" fontId="8" fillId="4" borderId="8" xfId="0" applyNumberFormat="1" applyFont="1" applyFill="1" applyBorder="1"/>
    <xf numFmtId="0" fontId="4" fillId="4" borderId="12" xfId="0" applyFont="1" applyFill="1" applyBorder="1"/>
    <xf numFmtId="4" fontId="4" fillId="4" borderId="13" xfId="0" applyNumberFormat="1" applyFont="1" applyFill="1" applyBorder="1"/>
    <xf numFmtId="0" fontId="5" fillId="5" borderId="1" xfId="0" applyFont="1" applyFill="1" applyBorder="1"/>
    <xf numFmtId="0" fontId="5" fillId="5" borderId="0" xfId="0" applyFont="1" applyFill="1"/>
    <xf numFmtId="0" fontId="5" fillId="5" borderId="7" xfId="0" applyFont="1" applyFill="1" applyBorder="1"/>
    <xf numFmtId="4" fontId="5" fillId="5" borderId="8" xfId="0" applyNumberFormat="1" applyFont="1" applyFill="1" applyBorder="1"/>
    <xf numFmtId="4" fontId="8" fillId="5" borderId="8" xfId="0" applyNumberFormat="1" applyFont="1" applyFill="1" applyBorder="1"/>
    <xf numFmtId="0" fontId="4" fillId="5" borderId="12" xfId="0" applyFont="1" applyFill="1" applyBorder="1"/>
    <xf numFmtId="4" fontId="4" fillId="5" borderId="13" xfId="0" applyNumberFormat="1" applyFont="1" applyFill="1" applyBorder="1"/>
    <xf numFmtId="0" fontId="5" fillId="4" borderId="0" xfId="0" applyFont="1" applyFill="1" applyBorder="1"/>
    <xf numFmtId="0" fontId="4" fillId="4" borderId="8" xfId="0" applyFont="1" applyFill="1" applyBorder="1" applyAlignment="1">
      <alignment horizontal="centerContinuous"/>
    </xf>
    <xf numFmtId="0" fontId="4" fillId="6" borderId="1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/>
    </xf>
    <xf numFmtId="0" fontId="4" fillId="6" borderId="18" xfId="0" applyFont="1" applyFill="1" applyBorder="1"/>
    <xf numFmtId="0" fontId="4" fillId="6" borderId="17" xfId="0" applyFont="1" applyFill="1" applyBorder="1" applyAlignment="1">
      <alignment horizontal="centerContinuous" vertical="center"/>
    </xf>
    <xf numFmtId="0" fontId="4" fillId="6" borderId="11" xfId="0" applyFont="1" applyFill="1" applyBorder="1" applyAlignment="1">
      <alignment horizontal="centerContinuous"/>
    </xf>
    <xf numFmtId="0" fontId="9" fillId="0" borderId="0" xfId="0" applyFont="1" applyAlignment="1">
      <alignment horizontal="left" vertical="center"/>
    </xf>
    <xf numFmtId="0" fontId="5" fillId="5" borderId="0" xfId="0" applyFont="1" applyFill="1" applyBorder="1"/>
    <xf numFmtId="0" fontId="4" fillId="5" borderId="8" xfId="0" applyFont="1" applyFill="1" applyBorder="1" applyAlignment="1">
      <alignment horizontal="centerContinuous"/>
    </xf>
    <xf numFmtId="10" fontId="4" fillId="5" borderId="13" xfId="1" applyNumberFormat="1" applyFont="1" applyFill="1" applyBorder="1"/>
    <xf numFmtId="165" fontId="5" fillId="4" borderId="19" xfId="1" applyNumberFormat="1" applyFont="1" applyFill="1" applyBorder="1" applyAlignment="1">
      <alignment horizontal="center" vertical="center"/>
    </xf>
    <xf numFmtId="10" fontId="5" fillId="4" borderId="20" xfId="1" applyNumberFormat="1" applyFont="1" applyFill="1" applyBorder="1" applyAlignment="1">
      <alignment horizontal="center" vertical="center"/>
    </xf>
    <xf numFmtId="166" fontId="5" fillId="4" borderId="21" xfId="1" applyNumberFormat="1" applyFont="1" applyFill="1" applyBorder="1" applyAlignment="1">
      <alignment horizontal="left"/>
    </xf>
    <xf numFmtId="0" fontId="5" fillId="4" borderId="19" xfId="0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6" fontId="5" fillId="5" borderId="6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9" fontId="5" fillId="5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9" fontId="5" fillId="5" borderId="10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Continuous"/>
    </xf>
    <xf numFmtId="0" fontId="0" fillId="4" borderId="7" xfId="0" applyFill="1" applyBorder="1"/>
    <xf numFmtId="0" fontId="12" fillId="5" borderId="9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center"/>
    </xf>
    <xf numFmtId="0" fontId="5" fillId="4" borderId="25" xfId="0" applyFont="1" applyFill="1" applyBorder="1"/>
    <xf numFmtId="0" fontId="5" fillId="4" borderId="13" xfId="0" applyFont="1" applyFill="1" applyBorder="1"/>
    <xf numFmtId="0" fontId="7" fillId="4" borderId="4" xfId="0" applyFont="1" applyFill="1" applyBorder="1" applyAlignment="1">
      <alignment horizontal="left" vertical="center"/>
    </xf>
    <xf numFmtId="2" fontId="4" fillId="2" borderId="0" xfId="0" applyNumberFormat="1" applyFont="1" applyFill="1" applyAlignment="1">
      <alignment horizontal="center"/>
    </xf>
    <xf numFmtId="0" fontId="5" fillId="2" borderId="7" xfId="0" applyFont="1" applyFill="1" applyBorder="1"/>
    <xf numFmtId="0" fontId="4" fillId="2" borderId="8" xfId="0" applyFont="1" applyFill="1" applyBorder="1" applyAlignment="1">
      <alignment horizontal="centerContinuous"/>
    </xf>
    <xf numFmtId="4" fontId="5" fillId="2" borderId="8" xfId="0" applyNumberFormat="1" applyFont="1" applyFill="1" applyBorder="1"/>
    <xf numFmtId="4" fontId="8" fillId="2" borderId="8" xfId="0" applyNumberFormat="1" applyFont="1" applyFill="1" applyBorder="1"/>
    <xf numFmtId="0" fontId="4" fillId="2" borderId="12" xfId="0" applyFont="1" applyFill="1" applyBorder="1"/>
    <xf numFmtId="4" fontId="4" fillId="2" borderId="13" xfId="0" applyNumberFormat="1" applyFont="1" applyFill="1" applyBorder="1"/>
    <xf numFmtId="4" fontId="5" fillId="2" borderId="0" xfId="0" applyNumberFormat="1" applyFont="1" applyFill="1" applyAlignment="1">
      <alignment horizontal="center" vertical="center"/>
    </xf>
    <xf numFmtId="8" fontId="5" fillId="0" borderId="1" xfId="0" applyNumberFormat="1" applyFont="1" applyBorder="1" applyAlignment="1">
      <alignment horizontal="centerContinuous" vertical="center"/>
    </xf>
    <xf numFmtId="8" fontId="4" fillId="0" borderId="3" xfId="0" applyNumberFormat="1" applyFont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6" fontId="5" fillId="5" borderId="8" xfId="0" applyNumberFormat="1" applyFont="1" applyFill="1" applyBorder="1" applyAlignment="1">
      <alignment horizontal="center" vertical="center"/>
    </xf>
    <xf numFmtId="0" fontId="4" fillId="4" borderId="25" xfId="0" applyFont="1" applyFill="1" applyBorder="1"/>
    <xf numFmtId="0" fontId="4" fillId="4" borderId="13" xfId="0" applyFont="1" applyFill="1" applyBorder="1"/>
    <xf numFmtId="0" fontId="4" fillId="4" borderId="7" xfId="0" applyFont="1" applyFill="1" applyBorder="1"/>
    <xf numFmtId="9" fontId="5" fillId="5" borderId="0" xfId="0" applyNumberFormat="1" applyFont="1" applyFill="1" applyBorder="1" applyAlignment="1">
      <alignment horizontal="center" vertical="center"/>
    </xf>
    <xf numFmtId="0" fontId="5" fillId="5" borderId="8" xfId="0" applyFont="1" applyFill="1" applyBorder="1"/>
    <xf numFmtId="2" fontId="4" fillId="4" borderId="14" xfId="0" applyNumberFormat="1" applyFont="1" applyFill="1" applyBorder="1"/>
    <xf numFmtId="0" fontId="5" fillId="5" borderId="15" xfId="0" applyNumberFormat="1" applyFont="1" applyFill="1" applyBorder="1" applyAlignment="1">
      <alignment horizontal="center" vertical="center"/>
    </xf>
    <xf numFmtId="0" fontId="5" fillId="5" borderId="6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/>
    <xf numFmtId="0" fontId="5" fillId="5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4" fillId="4" borderId="0" xfId="0" applyFont="1" applyFill="1"/>
    <xf numFmtId="0" fontId="5" fillId="0" borderId="0" xfId="0" applyFont="1" applyAlignment="1">
      <alignment horizontal="center"/>
    </xf>
    <xf numFmtId="8" fontId="5" fillId="0" borderId="0" xfId="0" applyNumberFormat="1" applyFont="1"/>
    <xf numFmtId="0" fontId="0" fillId="4" borderId="14" xfId="0" applyFill="1" applyBorder="1"/>
    <xf numFmtId="0" fontId="0" fillId="4" borderId="15" xfId="0" applyFill="1" applyBorder="1"/>
    <xf numFmtId="0" fontId="0" fillId="4" borderId="6" xfId="0" applyFill="1" applyBorder="1"/>
    <xf numFmtId="0" fontId="0" fillId="4" borderId="9" xfId="0" applyFill="1" applyBorder="1"/>
    <xf numFmtId="0" fontId="0" fillId="4" borderId="2" xfId="0" applyFill="1" applyBorder="1"/>
    <xf numFmtId="0" fontId="0" fillId="4" borderId="10" xfId="0" applyFill="1" applyBorder="1"/>
    <xf numFmtId="0" fontId="7" fillId="4" borderId="12" xfId="0" applyFont="1" applyFill="1" applyBorder="1" applyAlignment="1">
      <alignment horizontal="centerContinuous"/>
    </xf>
    <xf numFmtId="0" fontId="7" fillId="4" borderId="25" xfId="0" applyFont="1" applyFill="1" applyBorder="1" applyAlignment="1">
      <alignment horizontal="centerContinuous"/>
    </xf>
    <xf numFmtId="0" fontId="7" fillId="4" borderId="13" xfId="0" applyFont="1" applyFill="1" applyBorder="1" applyAlignment="1">
      <alignment horizontal="centerContinuous"/>
    </xf>
    <xf numFmtId="0" fontId="0" fillId="4" borderId="8" xfId="0" applyFill="1" applyBorder="1"/>
    <xf numFmtId="0" fontId="11" fillId="0" borderId="0" xfId="3" applyFont="1" applyFill="1" applyBorder="1"/>
    <xf numFmtId="0" fontId="11" fillId="0" borderId="0" xfId="3" applyNumberFormat="1" applyFont="1" applyFill="1" applyBorder="1"/>
    <xf numFmtId="0" fontId="7" fillId="8" borderId="12" xfId="3" applyFont="1" applyFill="1" applyBorder="1" applyAlignment="1">
      <alignment horizontal="centerContinuous"/>
    </xf>
    <xf numFmtId="0" fontId="17" fillId="0" borderId="0" xfId="3" applyFont="1" applyFill="1"/>
    <xf numFmtId="0" fontId="11" fillId="0" borderId="0" xfId="3" applyFont="1" applyFill="1"/>
    <xf numFmtId="0" fontId="11" fillId="0" borderId="0" xfId="3" applyFont="1" applyFill="1" applyProtection="1">
      <protection locked="0"/>
    </xf>
    <xf numFmtId="0" fontId="11" fillId="0" borderId="0" xfId="3" applyNumberFormat="1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0" fontId="11" fillId="0" borderId="2" xfId="3" applyFont="1" applyFill="1" applyBorder="1"/>
    <xf numFmtId="0" fontId="11" fillId="0" borderId="0" xfId="3" applyNumberFormat="1" applyFont="1" applyFill="1"/>
    <xf numFmtId="174" fontId="11" fillId="0" borderId="0" xfId="3" applyNumberFormat="1" applyFont="1" applyFill="1"/>
    <xf numFmtId="3" fontId="11" fillId="0" borderId="0" xfId="3" applyNumberFormat="1" applyFont="1" applyFill="1"/>
    <xf numFmtId="9" fontId="11" fillId="0" borderId="0" xfId="3" applyNumberFormat="1" applyFont="1" applyFill="1"/>
    <xf numFmtId="0" fontId="11" fillId="0" borderId="0" xfId="3" applyFont="1" applyFill="1" applyAlignment="1" applyProtection="1">
      <alignment horizontal="center"/>
      <protection locked="0"/>
    </xf>
    <xf numFmtId="164" fontId="11" fillId="0" borderId="0" xfId="3" applyNumberFormat="1" applyFont="1" applyFill="1"/>
    <xf numFmtId="0" fontId="11" fillId="0" borderId="0" xfId="3" applyFont="1" applyFill="1" applyAlignment="1">
      <alignment horizontal="right"/>
    </xf>
    <xf numFmtId="0" fontId="16" fillId="9" borderId="14" xfId="3" applyFont="1" applyFill="1" applyBorder="1"/>
    <xf numFmtId="0" fontId="11" fillId="9" borderId="15" xfId="3" applyNumberFormat="1" applyFont="1" applyFill="1" applyBorder="1"/>
    <xf numFmtId="167" fontId="11" fillId="9" borderId="15" xfId="3" applyNumberFormat="1" applyFont="1" applyFill="1" applyBorder="1"/>
    <xf numFmtId="0" fontId="11" fillId="9" borderId="15" xfId="3" applyFont="1" applyFill="1" applyBorder="1"/>
    <xf numFmtId="0" fontId="11" fillId="9" borderId="6" xfId="3" applyFont="1" applyFill="1" applyBorder="1"/>
    <xf numFmtId="0" fontId="11" fillId="9" borderId="7" xfId="3" applyFont="1" applyFill="1" applyBorder="1"/>
    <xf numFmtId="0" fontId="11" fillId="9" borderId="0" xfId="3" applyNumberFormat="1" applyFont="1" applyFill="1" applyBorder="1"/>
    <xf numFmtId="167" fontId="11" fillId="9" borderId="0" xfId="3" applyNumberFormat="1" applyFont="1" applyFill="1" applyBorder="1"/>
    <xf numFmtId="0" fontId="11" fillId="9" borderId="0" xfId="3" applyFont="1" applyFill="1" applyBorder="1"/>
    <xf numFmtId="0" fontId="11" fillId="9" borderId="8" xfId="3" applyFont="1" applyFill="1" applyBorder="1"/>
    <xf numFmtId="0" fontId="11" fillId="9" borderId="7" xfId="3" applyNumberFormat="1" applyFont="1" applyFill="1" applyBorder="1"/>
    <xf numFmtId="0" fontId="11" fillId="9" borderId="2" xfId="3" applyNumberFormat="1" applyFont="1" applyFill="1" applyBorder="1"/>
    <xf numFmtId="0" fontId="11" fillId="9" borderId="10" xfId="3" applyNumberFormat="1" applyFont="1" applyFill="1" applyBorder="1"/>
    <xf numFmtId="0" fontId="17" fillId="9" borderId="7" xfId="3" applyFont="1" applyFill="1" applyBorder="1"/>
    <xf numFmtId="167" fontId="11" fillId="9" borderId="8" xfId="3" applyNumberFormat="1" applyFont="1" applyFill="1" applyBorder="1"/>
    <xf numFmtId="169" fontId="11" fillId="9" borderId="0" xfId="3" applyNumberFormat="1" applyFont="1" applyFill="1" applyBorder="1"/>
    <xf numFmtId="169" fontId="11" fillId="9" borderId="8" xfId="3" applyNumberFormat="1" applyFont="1" applyFill="1" applyBorder="1"/>
    <xf numFmtId="169" fontId="11" fillId="9" borderId="1" xfId="3" applyNumberFormat="1" applyFont="1" applyFill="1" applyBorder="1"/>
    <xf numFmtId="169" fontId="11" fillId="9" borderId="28" xfId="3" applyNumberFormat="1" applyFont="1" applyFill="1" applyBorder="1"/>
    <xf numFmtId="0" fontId="11" fillId="9" borderId="7" xfId="3" applyFont="1" applyFill="1" applyBorder="1" applyAlignment="1">
      <alignment horizontal="left" indent="1"/>
    </xf>
    <xf numFmtId="170" fontId="11" fillId="0" borderId="0" xfId="3" applyNumberFormat="1" applyFont="1" applyFill="1"/>
    <xf numFmtId="169" fontId="11" fillId="9" borderId="29" xfId="3" applyNumberFormat="1" applyFont="1" applyFill="1" applyBorder="1"/>
    <xf numFmtId="169" fontId="11" fillId="0" borderId="0" xfId="3" applyNumberFormat="1" applyFont="1" applyFill="1"/>
    <xf numFmtId="0" fontId="11" fillId="0" borderId="0" xfId="3" quotePrefix="1" applyFont="1" applyFill="1" applyAlignment="1">
      <alignment horizontal="left"/>
    </xf>
    <xf numFmtId="0" fontId="11" fillId="9" borderId="9" xfId="3" applyFont="1" applyFill="1" applyBorder="1"/>
    <xf numFmtId="0" fontId="11" fillId="9" borderId="2" xfId="3" applyFont="1" applyFill="1" applyBorder="1"/>
    <xf numFmtId="169" fontId="11" fillId="9" borderId="20" xfId="3" applyNumberFormat="1" applyFont="1" applyFill="1" applyBorder="1"/>
    <xf numFmtId="169" fontId="11" fillId="9" borderId="22" xfId="3" applyNumberFormat="1" applyFont="1" applyFill="1" applyBorder="1"/>
    <xf numFmtId="0" fontId="17" fillId="9" borderId="15" xfId="3" applyNumberFormat="1" applyFont="1" applyFill="1" applyBorder="1"/>
    <xf numFmtId="3" fontId="17" fillId="9" borderId="15" xfId="3" applyNumberFormat="1" applyFont="1" applyFill="1" applyBorder="1"/>
    <xf numFmtId="0" fontId="17" fillId="9" borderId="15" xfId="3" applyFont="1" applyFill="1" applyBorder="1"/>
    <xf numFmtId="0" fontId="17" fillId="9" borderId="6" xfId="3" applyFont="1" applyFill="1" applyBorder="1"/>
    <xf numFmtId="3" fontId="11" fillId="9" borderId="0" xfId="3" applyNumberFormat="1" applyFont="1" applyFill="1" applyBorder="1"/>
    <xf numFmtId="1" fontId="11" fillId="9" borderId="10" xfId="3" applyNumberFormat="1" applyFont="1" applyFill="1" applyBorder="1"/>
    <xf numFmtId="1" fontId="11" fillId="9" borderId="8" xfId="3" applyNumberFormat="1" applyFont="1" applyFill="1" applyBorder="1"/>
    <xf numFmtId="170" fontId="11" fillId="9" borderId="0" xfId="3" applyNumberFormat="1" applyFont="1" applyFill="1" applyBorder="1"/>
    <xf numFmtId="170" fontId="11" fillId="9" borderId="8" xfId="3" applyNumberFormat="1" applyFont="1" applyFill="1" applyBorder="1"/>
    <xf numFmtId="170" fontId="11" fillId="9" borderId="1" xfId="3" applyNumberFormat="1" applyFont="1" applyFill="1" applyBorder="1"/>
    <xf numFmtId="170" fontId="11" fillId="9" borderId="28" xfId="3" applyNumberFormat="1" applyFont="1" applyFill="1" applyBorder="1"/>
    <xf numFmtId="0" fontId="11" fillId="9" borderId="7" xfId="3" quotePrefix="1" applyFont="1" applyFill="1" applyBorder="1" applyAlignment="1">
      <alignment horizontal="left"/>
    </xf>
    <xf numFmtId="9" fontId="11" fillId="9" borderId="0" xfId="4" applyFont="1" applyFill="1" applyBorder="1"/>
    <xf numFmtId="170" fontId="11" fillId="9" borderId="29" xfId="3" applyNumberFormat="1" applyFont="1" applyFill="1" applyBorder="1"/>
    <xf numFmtId="170" fontId="11" fillId="9" borderId="30" xfId="3" applyNumberFormat="1" applyFont="1" applyFill="1" applyBorder="1"/>
    <xf numFmtId="0" fontId="11" fillId="9" borderId="9" xfId="3" quotePrefix="1" applyFont="1" applyFill="1" applyBorder="1"/>
    <xf numFmtId="0" fontId="11" fillId="9" borderId="10" xfId="3" applyFont="1" applyFill="1" applyBorder="1"/>
    <xf numFmtId="0" fontId="18" fillId="0" borderId="0" xfId="3" applyFont="1" applyFill="1"/>
    <xf numFmtId="0" fontId="16" fillId="9" borderId="14" xfId="3" applyFont="1" applyFill="1" applyBorder="1" applyAlignment="1">
      <alignment horizontal="left"/>
    </xf>
    <xf numFmtId="0" fontId="16" fillId="9" borderId="7" xfId="3" applyFont="1" applyFill="1" applyBorder="1" applyAlignment="1">
      <alignment horizontal="left"/>
    </xf>
    <xf numFmtId="0" fontId="19" fillId="9" borderId="7" xfId="3" applyFont="1" applyFill="1" applyBorder="1"/>
    <xf numFmtId="0" fontId="17" fillId="9" borderId="7" xfId="3" applyFont="1" applyFill="1" applyBorder="1" applyAlignment="1">
      <alignment horizontal="left"/>
    </xf>
    <xf numFmtId="171" fontId="11" fillId="9" borderId="0" xfId="3" applyNumberFormat="1" applyFont="1" applyFill="1" applyBorder="1"/>
    <xf numFmtId="171" fontId="11" fillId="9" borderId="1" xfId="3" applyNumberFormat="1" applyFont="1" applyFill="1" applyBorder="1"/>
    <xf numFmtId="0" fontId="20" fillId="0" borderId="0" xfId="3" applyFont="1" applyFill="1"/>
    <xf numFmtId="171" fontId="11" fillId="9" borderId="3" xfId="3" applyNumberFormat="1" applyFont="1" applyFill="1" applyBorder="1"/>
    <xf numFmtId="0" fontId="11" fillId="8" borderId="25" xfId="3" applyNumberFormat="1" applyFont="1" applyFill="1" applyBorder="1" applyAlignment="1">
      <alignment horizontal="centerContinuous"/>
    </xf>
    <xf numFmtId="0" fontId="11" fillId="8" borderId="25" xfId="3" applyFont="1" applyFill="1" applyBorder="1" applyAlignment="1">
      <alignment horizontal="centerContinuous"/>
    </xf>
    <xf numFmtId="0" fontId="11" fillId="8" borderId="13" xfId="3" applyFont="1" applyFill="1" applyBorder="1" applyAlignment="1">
      <alignment horizontal="centerContinuous"/>
    </xf>
    <xf numFmtId="0" fontId="11" fillId="4" borderId="0" xfId="3" applyFont="1" applyFill="1"/>
    <xf numFmtId="0" fontId="11" fillId="4" borderId="0" xfId="3" applyNumberFormat="1" applyFont="1" applyFill="1"/>
    <xf numFmtId="3" fontId="11" fillId="4" borderId="0" xfId="3" applyNumberFormat="1" applyFont="1" applyFill="1"/>
    <xf numFmtId="0" fontId="11" fillId="10" borderId="0" xfId="3" applyFont="1" applyFill="1"/>
    <xf numFmtId="0" fontId="11" fillId="10" borderId="0" xfId="3" applyNumberFormat="1" applyFont="1" applyFill="1"/>
    <xf numFmtId="3" fontId="11" fillId="10" borderId="0" xfId="3" applyNumberFormat="1" applyFont="1" applyFill="1"/>
    <xf numFmtId="0" fontId="15" fillId="8" borderId="12" xfId="3" applyFont="1" applyFill="1" applyBorder="1" applyAlignment="1">
      <alignment horizontal="centerContinuous"/>
    </xf>
    <xf numFmtId="0" fontId="11" fillId="4" borderId="14" xfId="3" applyFont="1" applyFill="1" applyBorder="1"/>
    <xf numFmtId="0" fontId="11" fillId="4" borderId="15" xfId="3" applyNumberFormat="1" applyFont="1" applyFill="1" applyBorder="1"/>
    <xf numFmtId="0" fontId="11" fillId="4" borderId="6" xfId="3" applyFont="1" applyFill="1" applyBorder="1"/>
    <xf numFmtId="0" fontId="11" fillId="11" borderId="14" xfId="3" applyFont="1" applyFill="1" applyBorder="1" applyAlignment="1">
      <alignment horizontal="left"/>
    </xf>
    <xf numFmtId="0" fontId="11" fillId="11" borderId="15" xfId="3" applyNumberFormat="1" applyFont="1" applyFill="1" applyBorder="1" applyAlignment="1">
      <alignment horizontal="center"/>
    </xf>
    <xf numFmtId="0" fontId="11" fillId="11" borderId="15" xfId="3" applyFont="1" applyFill="1" applyBorder="1" applyAlignment="1">
      <alignment horizontal="center"/>
    </xf>
    <xf numFmtId="0" fontId="11" fillId="11" borderId="15" xfId="3" applyFont="1" applyFill="1" applyBorder="1" applyAlignment="1">
      <alignment horizontal="left"/>
    </xf>
    <xf numFmtId="0" fontId="11" fillId="11" borderId="15" xfId="3" applyFont="1" applyFill="1" applyBorder="1"/>
    <xf numFmtId="0" fontId="11" fillId="11" borderId="6" xfId="3" applyFont="1" applyFill="1" applyBorder="1"/>
    <xf numFmtId="0" fontId="11" fillId="11" borderId="0" xfId="3" applyFont="1" applyFill="1" applyBorder="1" applyAlignment="1">
      <alignment horizontal="center"/>
    </xf>
    <xf numFmtId="3" fontId="11" fillId="11" borderId="0" xfId="3" applyNumberFormat="1" applyFont="1" applyFill="1" applyBorder="1" applyAlignment="1">
      <alignment horizontal="center"/>
    </xf>
    <xf numFmtId="0" fontId="11" fillId="11" borderId="0" xfId="3" applyFont="1" applyFill="1" applyBorder="1"/>
    <xf numFmtId="0" fontId="11" fillId="11" borderId="8" xfId="3" applyFont="1" applyFill="1" applyBorder="1"/>
    <xf numFmtId="0" fontId="11" fillId="11" borderId="7" xfId="3" applyFont="1" applyFill="1" applyBorder="1"/>
    <xf numFmtId="0" fontId="11" fillId="11" borderId="0" xfId="3" applyNumberFormat="1" applyFont="1" applyFill="1" applyBorder="1"/>
    <xf numFmtId="0" fontId="11" fillId="11" borderId="0" xfId="3" applyFont="1" applyFill="1" applyBorder="1" applyAlignment="1">
      <alignment horizontal="left"/>
    </xf>
    <xf numFmtId="3" fontId="11" fillId="11" borderId="0" xfId="3" applyNumberFormat="1" applyFont="1" applyFill="1" applyBorder="1" applyAlignment="1"/>
    <xf numFmtId="0" fontId="11" fillId="11" borderId="9" xfId="3" applyFont="1" applyFill="1" applyBorder="1"/>
    <xf numFmtId="0" fontId="11" fillId="11" borderId="2" xfId="3" applyNumberFormat="1" applyFont="1" applyFill="1" applyBorder="1"/>
    <xf numFmtId="0" fontId="11" fillId="11" borderId="2" xfId="3" applyFont="1" applyFill="1" applyBorder="1"/>
    <xf numFmtId="0" fontId="11" fillId="11" borderId="10" xfId="3" applyFont="1" applyFill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0" xfId="0" applyFont="1" applyBorder="1"/>
    <xf numFmtId="0" fontId="6" fillId="4" borderId="25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/>
    </xf>
    <xf numFmtId="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0" borderId="0" xfId="1" applyFont="1" applyAlignment="1">
      <alignment horizontal="center" vertical="center"/>
    </xf>
    <xf numFmtId="10" fontId="5" fillId="0" borderId="0" xfId="0" applyNumberFormat="1" applyFont="1"/>
    <xf numFmtId="0" fontId="4" fillId="0" borderId="0" xfId="0" applyFont="1" applyBorder="1" applyAlignment="1">
      <alignment horizontal="center" vertical="center"/>
    </xf>
    <xf numFmtId="10" fontId="5" fillId="0" borderId="0" xfId="1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0" fontId="15" fillId="4" borderId="20" xfId="0" applyFont="1" applyFill="1" applyBorder="1" applyAlignment="1">
      <alignment horizontal="centerContinuous" vertical="center"/>
    </xf>
    <xf numFmtId="0" fontId="15" fillId="4" borderId="20" xfId="0" applyFont="1" applyFill="1" applyBorder="1" applyAlignment="1">
      <alignment horizontal="centerContinuous"/>
    </xf>
    <xf numFmtId="0" fontId="4" fillId="4" borderId="2" xfId="0" applyFont="1" applyFill="1" applyBorder="1" applyAlignment="1">
      <alignment horizontal="centerContinuous"/>
    </xf>
    <xf numFmtId="0" fontId="5" fillId="4" borderId="2" xfId="0" applyFont="1" applyFill="1" applyBorder="1" applyAlignment="1">
      <alignment horizontal="centerContinuous"/>
    </xf>
    <xf numFmtId="9" fontId="5" fillId="5" borderId="0" xfId="0" applyNumberFormat="1" applyFont="1" applyFill="1"/>
    <xf numFmtId="10" fontId="5" fillId="5" borderId="0" xfId="0" applyNumberFormat="1" applyFont="1" applyFill="1"/>
    <xf numFmtId="10" fontId="4" fillId="0" borderId="20" xfId="1" applyNumberFormat="1" applyFont="1" applyBorder="1" applyAlignment="1">
      <alignment horizontal="center" vertical="center"/>
    </xf>
    <xf numFmtId="0" fontId="4" fillId="2" borderId="20" xfId="0" applyFont="1" applyFill="1" applyBorder="1"/>
    <xf numFmtId="10" fontId="5" fillId="2" borderId="20" xfId="1" applyNumberFormat="1" applyFont="1" applyFill="1" applyBorder="1" applyAlignment="1">
      <alignment horizontal="center"/>
    </xf>
    <xf numFmtId="0" fontId="4" fillId="5" borderId="8" xfId="0" applyFont="1" applyFill="1" applyBorder="1"/>
    <xf numFmtId="0" fontId="5" fillId="5" borderId="9" xfId="0" applyFont="1" applyFill="1" applyBorder="1"/>
    <xf numFmtId="0" fontId="5" fillId="5" borderId="2" xfId="0" applyFont="1" applyFill="1" applyBorder="1"/>
    <xf numFmtId="0" fontId="5" fillId="5" borderId="10" xfId="0" applyFont="1" applyFill="1" applyBorder="1"/>
    <xf numFmtId="0" fontId="4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 horizontal="center"/>
    </xf>
    <xf numFmtId="0" fontId="24" fillId="5" borderId="14" xfId="0" applyFont="1" applyFill="1" applyBorder="1"/>
    <xf numFmtId="0" fontId="24" fillId="5" borderId="15" xfId="0" applyFont="1" applyFill="1" applyBorder="1"/>
    <xf numFmtId="0" fontId="25" fillId="5" borderId="15" xfId="0" applyFont="1" applyFill="1" applyBorder="1"/>
    <xf numFmtId="0" fontId="25" fillId="5" borderId="6" xfId="0" applyFont="1" applyFill="1" applyBorder="1"/>
    <xf numFmtId="0" fontId="0" fillId="7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4" fillId="4" borderId="2" xfId="0" applyFont="1" applyFill="1" applyBorder="1" applyAlignment="1">
      <alignment horizontal="centerContinuous" wrapText="1"/>
    </xf>
    <xf numFmtId="0" fontId="4" fillId="5" borderId="0" xfId="0" applyFont="1" applyFill="1" applyAlignment="1">
      <alignment horizontal="center"/>
    </xf>
    <xf numFmtId="0" fontId="4" fillId="5" borderId="0" xfId="0" applyFont="1" applyFill="1"/>
    <xf numFmtId="2" fontId="5" fillId="5" borderId="0" xfId="0" applyNumberFormat="1" applyFont="1" applyFill="1" applyAlignment="1">
      <alignment horizontal="center"/>
    </xf>
    <xf numFmtId="9" fontId="5" fillId="5" borderId="0" xfId="1" applyFont="1" applyFill="1" applyAlignment="1">
      <alignment horizontal="center"/>
    </xf>
    <xf numFmtId="0" fontId="4" fillId="5" borderId="1" xfId="0" applyFont="1" applyFill="1" applyBorder="1"/>
    <xf numFmtId="9" fontId="5" fillId="5" borderId="1" xfId="1" applyFont="1" applyFill="1" applyBorder="1" applyAlignment="1">
      <alignment horizontal="center"/>
    </xf>
    <xf numFmtId="0" fontId="4" fillId="5" borderId="20" xfId="0" applyFont="1" applyFill="1" applyBorder="1"/>
    <xf numFmtId="10" fontId="5" fillId="5" borderId="20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/>
    <xf numFmtId="0" fontId="11" fillId="4" borderId="12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6" fontId="26" fillId="5" borderId="6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9" fontId="26" fillId="5" borderId="8" xfId="0" applyNumberFormat="1" applyFont="1" applyFill="1" applyBorder="1" applyAlignment="1">
      <alignment horizontal="center" vertical="center"/>
    </xf>
    <xf numFmtId="0" fontId="26" fillId="7" borderId="0" xfId="0" applyFont="1" applyFill="1"/>
    <xf numFmtId="0" fontId="26" fillId="5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Continuous" vertical="center"/>
    </xf>
    <xf numFmtId="4" fontId="26" fillId="0" borderId="1" xfId="0" applyNumberFormat="1" applyFont="1" applyBorder="1" applyAlignment="1">
      <alignment horizontal="centerContinuous" vertical="center"/>
    </xf>
    <xf numFmtId="0" fontId="26" fillId="0" borderId="1" xfId="0" applyFont="1" applyBorder="1" applyAlignment="1">
      <alignment horizontal="centerContinuous" vertical="center"/>
    </xf>
    <xf numFmtId="0" fontId="11" fillId="5" borderId="9" xfId="0" applyFont="1" applyFill="1" applyBorder="1" applyAlignment="1">
      <alignment horizontal="center" vertical="center"/>
    </xf>
    <xf numFmtId="9" fontId="26" fillId="5" borderId="10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0" fontId="11" fillId="4" borderId="14" xfId="0" applyFont="1" applyFill="1" applyBorder="1" applyAlignment="1">
      <alignment horizontal="centerContinuous" vertical="center"/>
    </xf>
    <xf numFmtId="0" fontId="11" fillId="4" borderId="6" xfId="0" applyFont="1" applyFill="1" applyBorder="1" applyAlignment="1">
      <alignment horizontal="centerContinuous" vertical="center"/>
    </xf>
    <xf numFmtId="0" fontId="11" fillId="0" borderId="0" xfId="0" applyFont="1" applyBorder="1" applyAlignment="1"/>
    <xf numFmtId="8" fontId="26" fillId="0" borderId="0" xfId="0" applyNumberFormat="1" applyFont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9" fontId="26" fillId="2" borderId="6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9" fontId="26" fillId="2" borderId="10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Continuous" vertical="center"/>
    </xf>
    <xf numFmtId="0" fontId="11" fillId="4" borderId="25" xfId="0" applyFont="1" applyFill="1" applyBorder="1" applyAlignment="1">
      <alignment horizontal="centerContinuous" vertical="center"/>
    </xf>
    <xf numFmtId="0" fontId="26" fillId="4" borderId="13" xfId="0" applyFont="1" applyFill="1" applyBorder="1" applyAlignment="1">
      <alignment horizontal="centerContinuous"/>
    </xf>
    <xf numFmtId="0" fontId="11" fillId="4" borderId="16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right"/>
    </xf>
    <xf numFmtId="0" fontId="26" fillId="4" borderId="7" xfId="0" applyFont="1" applyFill="1" applyBorder="1" applyAlignment="1">
      <alignment horizontal="right"/>
    </xf>
    <xf numFmtId="2" fontId="26" fillId="4" borderId="7" xfId="0" applyNumberFormat="1" applyFont="1" applyFill="1" applyBorder="1" applyAlignment="1">
      <alignment horizontal="right"/>
    </xf>
    <xf numFmtId="0" fontId="26" fillId="4" borderId="7" xfId="0" applyFont="1" applyFill="1" applyBorder="1"/>
    <xf numFmtId="2" fontId="26" fillId="4" borderId="0" xfId="0" applyNumberFormat="1" applyFont="1" applyFill="1" applyBorder="1"/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6" fillId="5" borderId="7" xfId="0" applyFont="1" applyFill="1" applyBorder="1" applyAlignment="1">
      <alignment horizontal="left"/>
    </xf>
    <xf numFmtId="0" fontId="26" fillId="5" borderId="7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 vertical="center"/>
    </xf>
    <xf numFmtId="4" fontId="26" fillId="5" borderId="0" xfId="0" applyNumberFormat="1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right"/>
    </xf>
    <xf numFmtId="4" fontId="26" fillId="5" borderId="1" xfId="0" applyNumberFormat="1" applyFont="1" applyFill="1" applyBorder="1" applyAlignment="1">
      <alignment horizontal="center" vertical="center"/>
    </xf>
    <xf numFmtId="0" fontId="11" fillId="5" borderId="9" xfId="0" applyFont="1" applyFill="1" applyBorder="1"/>
    <xf numFmtId="8" fontId="11" fillId="5" borderId="2" xfId="0" applyNumberFormat="1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right"/>
    </xf>
    <xf numFmtId="4" fontId="26" fillId="2" borderId="6" xfId="0" applyNumberFormat="1" applyFont="1" applyFill="1" applyBorder="1"/>
    <xf numFmtId="0" fontId="26" fillId="2" borderId="0" xfId="0" applyFont="1" applyFill="1" applyBorder="1" applyAlignment="1">
      <alignment horizontal="right"/>
    </xf>
    <xf numFmtId="4" fontId="26" fillId="2" borderId="8" xfId="0" applyNumberFormat="1" applyFont="1" applyFill="1" applyBorder="1"/>
    <xf numFmtId="2" fontId="26" fillId="2" borderId="0" xfId="0" applyNumberFormat="1" applyFont="1" applyFill="1" applyBorder="1" applyAlignment="1">
      <alignment horizontal="right"/>
    </xf>
    <xf numFmtId="2" fontId="26" fillId="2" borderId="8" xfId="0" applyNumberFormat="1" applyFont="1" applyFill="1" applyBorder="1"/>
    <xf numFmtId="0" fontId="26" fillId="2" borderId="0" xfId="0" applyFont="1" applyFill="1" applyBorder="1"/>
    <xf numFmtId="0" fontId="11" fillId="2" borderId="0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4" fontId="26" fillId="2" borderId="8" xfId="0" applyNumberFormat="1" applyFont="1" applyFill="1" applyBorder="1" applyAlignment="1">
      <alignment horizontal="center" vertical="center"/>
    </xf>
    <xf numFmtId="0" fontId="26" fillId="2" borderId="1" xfId="0" applyFont="1" applyFill="1" applyBorder="1"/>
    <xf numFmtId="4" fontId="26" fillId="2" borderId="28" xfId="0" applyNumberFormat="1" applyFont="1" applyFill="1" applyBorder="1" applyAlignment="1">
      <alignment horizontal="center" vertical="center"/>
    </xf>
    <xf numFmtId="0" fontId="11" fillId="2" borderId="2" xfId="0" applyFont="1" applyFill="1" applyBorder="1"/>
    <xf numFmtId="8" fontId="11" fillId="2" borderId="10" xfId="0" applyNumberFormat="1" applyFont="1" applyFill="1" applyBorder="1" applyAlignment="1">
      <alignment horizontal="center" vertical="center"/>
    </xf>
    <xf numFmtId="4" fontId="26" fillId="4" borderId="15" xfId="0" applyNumberFormat="1" applyFont="1" applyFill="1" applyBorder="1" applyAlignment="1">
      <alignment horizontal="center"/>
    </xf>
    <xf numFmtId="4" fontId="26" fillId="4" borderId="0" xfId="0" applyNumberFormat="1" applyFont="1" applyFill="1" applyBorder="1" applyAlignment="1">
      <alignment horizontal="center"/>
    </xf>
    <xf numFmtId="4" fontId="30" fillId="4" borderId="16" xfId="0" applyNumberFormat="1" applyFont="1" applyFill="1" applyBorder="1" applyAlignment="1">
      <alignment horizontal="center" vertical="center"/>
    </xf>
    <xf numFmtId="10" fontId="30" fillId="4" borderId="13" xfId="1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indent="6"/>
    </xf>
    <xf numFmtId="0" fontId="0" fillId="5" borderId="0" xfId="0" applyFill="1"/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/>
    </xf>
    <xf numFmtId="8" fontId="5" fillId="5" borderId="0" xfId="0" applyNumberFormat="1" applyFont="1" applyFill="1"/>
    <xf numFmtId="0" fontId="5" fillId="5" borderId="1" xfId="0" applyFont="1" applyFill="1" applyBorder="1" applyAlignment="1">
      <alignment horizontal="center"/>
    </xf>
    <xf numFmtId="173" fontId="5" fillId="5" borderId="1" xfId="0" applyNumberFormat="1" applyFont="1" applyFill="1" applyBorder="1" applyAlignment="1">
      <alignment horizontal="center"/>
    </xf>
    <xf numFmtId="8" fontId="4" fillId="5" borderId="0" xfId="0" applyNumberFormat="1" applyFont="1" applyFill="1" applyAlignment="1">
      <alignment horizontal="center"/>
    </xf>
    <xf numFmtId="8" fontId="4" fillId="5" borderId="0" xfId="0" applyNumberFormat="1" applyFont="1" applyFill="1"/>
    <xf numFmtId="0" fontId="30" fillId="4" borderId="0" xfId="0" applyFont="1" applyFill="1" applyAlignment="1">
      <alignment horizontal="left" indent="1"/>
    </xf>
    <xf numFmtId="3" fontId="26" fillId="0" borderId="0" xfId="3" applyNumberFormat="1" applyFont="1" applyFill="1"/>
    <xf numFmtId="9" fontId="26" fillId="0" borderId="0" xfId="1" applyFont="1" applyFill="1"/>
    <xf numFmtId="0" fontId="11" fillId="13" borderId="0" xfId="3" applyFont="1" applyFill="1"/>
    <xf numFmtId="0" fontId="11" fillId="13" borderId="0" xfId="3" applyNumberFormat="1" applyFont="1" applyFill="1"/>
    <xf numFmtId="3" fontId="11" fillId="13" borderId="0" xfId="3" applyNumberFormat="1" applyFont="1" applyFill="1"/>
    <xf numFmtId="0" fontId="11" fillId="14" borderId="0" xfId="3" applyFont="1" applyFill="1"/>
    <xf numFmtId="0" fontId="11" fillId="14" borderId="0" xfId="3" applyNumberFormat="1" applyFont="1" applyFill="1"/>
    <xf numFmtId="3" fontId="11" fillId="14" borderId="0" xfId="3" applyNumberFormat="1" applyFont="1" applyFill="1"/>
    <xf numFmtId="0" fontId="26" fillId="0" borderId="0" xfId="3" applyFont="1" applyFill="1"/>
    <xf numFmtId="0" fontId="26" fillId="0" borderId="0" xfId="3" applyNumberFormat="1" applyFont="1" applyFill="1"/>
    <xf numFmtId="0" fontId="26" fillId="4" borderId="0" xfId="3" applyFont="1" applyFill="1"/>
    <xf numFmtId="0" fontId="26" fillId="4" borderId="0" xfId="3" applyNumberFormat="1" applyFont="1" applyFill="1"/>
    <xf numFmtId="3" fontId="26" fillId="4" borderId="0" xfId="3" applyNumberFormat="1" applyFont="1" applyFill="1"/>
    <xf numFmtId="0" fontId="32" fillId="10" borderId="12" xfId="3" applyFont="1" applyFill="1" applyBorder="1" applyAlignment="1">
      <alignment horizontal="centerContinuous"/>
    </xf>
    <xf numFmtId="0" fontId="32" fillId="10" borderId="25" xfId="3" applyNumberFormat="1" applyFont="1" applyFill="1" applyBorder="1" applyAlignment="1">
      <alignment horizontal="centerContinuous"/>
    </xf>
    <xf numFmtId="0" fontId="32" fillId="10" borderId="25" xfId="3" applyFont="1" applyFill="1" applyBorder="1" applyAlignment="1">
      <alignment horizontal="centerContinuous"/>
    </xf>
    <xf numFmtId="0" fontId="32" fillId="10" borderId="13" xfId="3" applyFont="1" applyFill="1" applyBorder="1" applyAlignment="1">
      <alignment horizontal="centerContinuous"/>
    </xf>
    <xf numFmtId="0" fontId="32" fillId="0" borderId="0" xfId="3" quotePrefix="1" applyFont="1" applyFill="1" applyAlignment="1">
      <alignment horizontal="left"/>
    </xf>
    <xf numFmtId="0" fontId="32" fillId="0" borderId="0" xfId="3" applyFont="1" applyFill="1"/>
    <xf numFmtId="0" fontId="33" fillId="5" borderId="0" xfId="0" applyFont="1" applyFill="1"/>
    <xf numFmtId="0" fontId="34" fillId="5" borderId="0" xfId="0" applyFont="1" applyFill="1"/>
    <xf numFmtId="0" fontId="35" fillId="5" borderId="0" xfId="0" applyFont="1" applyFill="1" applyAlignment="1">
      <alignment horizontal="left" indent="2"/>
    </xf>
    <xf numFmtId="0" fontId="34" fillId="5" borderId="0" xfId="0" applyFont="1" applyFill="1" applyAlignment="1">
      <alignment horizontal="left" indent="3"/>
    </xf>
    <xf numFmtId="0" fontId="36" fillId="5" borderId="0" xfId="0" applyFont="1" applyFill="1"/>
    <xf numFmtId="4" fontId="34" fillId="5" borderId="0" xfId="0" applyNumberFormat="1" applyFont="1" applyFill="1"/>
    <xf numFmtId="0" fontId="34" fillId="5" borderId="0" xfId="0" applyFont="1" applyFill="1" applyAlignment="1">
      <alignment horizontal="left" indent="4"/>
    </xf>
    <xf numFmtId="0" fontId="35" fillId="5" borderId="0" xfId="0" applyFont="1" applyFill="1"/>
    <xf numFmtId="10" fontId="35" fillId="5" borderId="0" xfId="0" applyNumberFormat="1" applyFont="1" applyFill="1"/>
    <xf numFmtId="172" fontId="34" fillId="5" borderId="0" xfId="0" applyNumberFormat="1" applyFont="1" applyFill="1"/>
    <xf numFmtId="10" fontId="34" fillId="5" borderId="0" xfId="0" applyNumberFormat="1" applyFont="1" applyFill="1"/>
    <xf numFmtId="10" fontId="34" fillId="5" borderId="0" xfId="0" applyNumberFormat="1" applyFont="1" applyFill="1" applyAlignment="1">
      <alignment horizontal="right"/>
    </xf>
    <xf numFmtId="0" fontId="37" fillId="5" borderId="0" xfId="0" applyFont="1" applyFill="1"/>
    <xf numFmtId="10" fontId="37" fillId="5" borderId="0" xfId="0" applyNumberFormat="1" applyFont="1" applyFill="1" applyAlignment="1">
      <alignment horizontal="right"/>
    </xf>
    <xf numFmtId="0" fontId="35" fillId="5" borderId="0" xfId="0" applyFont="1" applyFill="1" applyAlignment="1">
      <alignment horizontal="left" indent="1"/>
    </xf>
    <xf numFmtId="0" fontId="34" fillId="5" borderId="0" xfId="0" applyFont="1" applyFill="1" applyAlignment="1">
      <alignment horizontal="right"/>
    </xf>
    <xf numFmtId="0" fontId="38" fillId="5" borderId="0" xfId="0" applyFont="1" applyFill="1"/>
    <xf numFmtId="0" fontId="34" fillId="5" borderId="0" xfId="0" applyFont="1" applyFill="1" applyAlignment="1">
      <alignment horizontal="left" indent="2"/>
    </xf>
    <xf numFmtId="10" fontId="35" fillId="5" borderId="0" xfId="0" applyNumberFormat="1" applyFont="1" applyFill="1" applyAlignment="1">
      <alignment horizontal="right"/>
    </xf>
    <xf numFmtId="0" fontId="37" fillId="5" borderId="0" xfId="0" applyFont="1" applyFill="1" applyBorder="1"/>
    <xf numFmtId="0" fontId="34" fillId="5" borderId="0" xfId="0" applyFont="1" applyFill="1" applyBorder="1"/>
    <xf numFmtId="10" fontId="37" fillId="5" borderId="0" xfId="0" applyNumberFormat="1" applyFont="1" applyFill="1" applyBorder="1" applyAlignment="1">
      <alignment horizontal="right"/>
    </xf>
    <xf numFmtId="0" fontId="35" fillId="5" borderId="2" xfId="0" applyFont="1" applyFill="1" applyBorder="1"/>
    <xf numFmtId="0" fontId="34" fillId="5" borderId="2" xfId="0" applyFont="1" applyFill="1" applyBorder="1"/>
    <xf numFmtId="10" fontId="35" fillId="5" borderId="2" xfId="0" applyNumberFormat="1" applyFont="1" applyFill="1" applyBorder="1" applyAlignment="1">
      <alignment horizontal="right"/>
    </xf>
    <xf numFmtId="0" fontId="35" fillId="5" borderId="0" xfId="0" applyFont="1" applyFill="1" applyAlignment="1">
      <alignment horizontal="left" indent="3"/>
    </xf>
    <xf numFmtId="3" fontId="34" fillId="5" borderId="0" xfId="0" applyNumberFormat="1" applyFont="1" applyFill="1"/>
    <xf numFmtId="3" fontId="35" fillId="5" borderId="0" xfId="0" applyNumberFormat="1" applyFont="1" applyFill="1"/>
    <xf numFmtId="175" fontId="5" fillId="0" borderId="0" xfId="0" applyNumberFormat="1" applyFont="1"/>
    <xf numFmtId="176" fontId="26" fillId="0" borderId="0" xfId="0" applyNumberFormat="1" applyFont="1"/>
    <xf numFmtId="8" fontId="26" fillId="5" borderId="0" xfId="0" applyNumberFormat="1" applyFont="1" applyFill="1" applyBorder="1" applyAlignment="1">
      <alignment horizontal="center"/>
    </xf>
    <xf numFmtId="177" fontId="26" fillId="0" borderId="0" xfId="0" applyNumberFormat="1" applyFont="1"/>
    <xf numFmtId="10" fontId="26" fillId="0" borderId="0" xfId="1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10" fontId="4" fillId="5" borderId="25" xfId="1" applyNumberFormat="1" applyFont="1" applyFill="1" applyBorder="1" applyAlignment="1">
      <alignment horizontal="center"/>
    </xf>
    <xf numFmtId="10" fontId="4" fillId="5" borderId="24" xfId="1" applyNumberFormat="1" applyFont="1" applyFill="1" applyBorder="1" applyAlignment="1">
      <alignment horizontal="center" vertical="center"/>
    </xf>
    <xf numFmtId="10" fontId="4" fillId="5" borderId="26" xfId="1" applyNumberFormat="1" applyFont="1" applyFill="1" applyBorder="1"/>
    <xf numFmtId="10" fontId="4" fillId="5" borderId="24" xfId="1" applyNumberFormat="1" applyFont="1" applyFill="1" applyBorder="1" applyAlignment="1">
      <alignment horizontal="centerContinuous" vertical="center"/>
    </xf>
    <xf numFmtId="2" fontId="4" fillId="5" borderId="13" xfId="1" applyNumberFormat="1" applyFont="1" applyFill="1" applyBorder="1" applyAlignment="1">
      <alignment horizontal="centerContinuous"/>
    </xf>
    <xf numFmtId="10" fontId="11" fillId="0" borderId="0" xfId="1" applyNumberFormat="1" applyFont="1" applyFill="1"/>
    <xf numFmtId="10" fontId="11" fillId="0" borderId="0" xfId="1" applyNumberFormat="1" applyFont="1" applyFill="1" applyAlignment="1">
      <alignment horizontal="center" vertical="center"/>
    </xf>
    <xf numFmtId="9" fontId="11" fillId="0" borderId="0" xfId="3" applyNumberFormat="1" applyFont="1" applyFill="1" applyAlignment="1">
      <alignment horizontal="center" vertical="center"/>
    </xf>
    <xf numFmtId="170" fontId="22" fillId="0" borderId="0" xfId="3" applyNumberFormat="1" applyFont="1" applyFill="1" applyBorder="1" applyAlignment="1">
      <alignment horizontal="center"/>
    </xf>
    <xf numFmtId="9" fontId="22" fillId="0" borderId="0" xfId="3" applyNumberFormat="1" applyFont="1" applyFill="1" applyBorder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78" fontId="22" fillId="0" borderId="0" xfId="0" applyNumberFormat="1" applyFont="1" applyBorder="1" applyAlignment="1">
      <alignment horizontal="center" vertical="center"/>
    </xf>
    <xf numFmtId="10" fontId="22" fillId="0" borderId="0" xfId="1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" fontId="22" fillId="0" borderId="0" xfId="0" applyNumberFormat="1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0" fontId="42" fillId="0" borderId="2" xfId="0" applyFont="1" applyBorder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4" fontId="22" fillId="0" borderId="3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10" fontId="11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0" fontId="39" fillId="4" borderId="1" xfId="0" applyFont="1" applyFill="1" applyBorder="1" applyAlignment="1">
      <alignment horizontal="centerContinuous" vertical="center" wrapText="1"/>
    </xf>
    <xf numFmtId="0" fontId="39" fillId="2" borderId="1" xfId="0" applyFont="1" applyFill="1" applyBorder="1" applyAlignment="1">
      <alignment horizontal="centerContinuous" vertical="center" wrapText="1"/>
    </xf>
    <xf numFmtId="0" fontId="40" fillId="2" borderId="1" xfId="0" applyFont="1" applyFill="1" applyBorder="1" applyAlignment="1">
      <alignment horizontal="centerContinuous" vertical="center" wrapText="1"/>
    </xf>
    <xf numFmtId="0" fontId="39" fillId="15" borderId="1" xfId="0" applyFont="1" applyFill="1" applyBorder="1" applyAlignment="1">
      <alignment horizontal="center" vertical="center" wrapText="1"/>
    </xf>
    <xf numFmtId="10" fontId="41" fillId="4" borderId="20" xfId="0" applyNumberFormat="1" applyFont="1" applyFill="1" applyBorder="1" applyAlignment="1">
      <alignment horizontal="center" vertical="center"/>
    </xf>
    <xf numFmtId="10" fontId="41" fillId="2" borderId="20" xfId="0" applyNumberFormat="1" applyFont="1" applyFill="1" applyBorder="1" applyAlignment="1">
      <alignment horizontal="center" vertical="center"/>
    </xf>
    <xf numFmtId="10" fontId="41" fillId="15" borderId="20" xfId="0" applyNumberFormat="1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0" fontId="39" fillId="15" borderId="2" xfId="0" applyFont="1" applyFill="1" applyBorder="1" applyAlignment="1">
      <alignment horizontal="center" vertical="center"/>
    </xf>
    <xf numFmtId="2" fontId="11" fillId="0" borderId="0" xfId="3" applyNumberFormat="1" applyFont="1" applyFill="1"/>
    <xf numFmtId="2" fontId="11" fillId="0" borderId="0" xfId="3" applyNumberFormat="1" applyFont="1" applyFill="1" applyAlignment="1">
      <alignment horizontal="center"/>
    </xf>
    <xf numFmtId="2" fontId="11" fillId="0" borderId="0" xfId="3" applyNumberFormat="1" applyFont="1" applyFill="1" applyAlignment="1">
      <alignment horizontal="center" vertical="center"/>
    </xf>
    <xf numFmtId="167" fontId="11" fillId="10" borderId="0" xfId="3" applyNumberFormat="1" applyFont="1" applyFill="1"/>
    <xf numFmtId="10" fontId="11" fillId="0" borderId="0" xfId="3" applyNumberFormat="1" applyFont="1" applyFill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2" fontId="11" fillId="0" borderId="2" xfId="3" applyNumberFormat="1" applyFont="1" applyFill="1" applyBorder="1"/>
    <xf numFmtId="8" fontId="11" fillId="0" borderId="0" xfId="3" applyNumberFormat="1" applyFont="1" applyFill="1"/>
    <xf numFmtId="169" fontId="11" fillId="0" borderId="2" xfId="3" applyNumberFormat="1" applyFont="1" applyFill="1" applyBorder="1"/>
    <xf numFmtId="2" fontId="11" fillId="0" borderId="32" xfId="3" applyNumberFormat="1" applyFont="1" applyFill="1" applyBorder="1" applyAlignment="1">
      <alignment horizontal="center" vertical="center"/>
    </xf>
    <xf numFmtId="2" fontId="11" fillId="0" borderId="2" xfId="3" applyNumberFormat="1" applyFont="1" applyFill="1" applyBorder="1" applyAlignment="1">
      <alignment horizontal="center" vertical="center"/>
    </xf>
    <xf numFmtId="4" fontId="11" fillId="0" borderId="0" xfId="3" applyNumberFormat="1" applyFont="1" applyFill="1"/>
    <xf numFmtId="0" fontId="4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3" fontId="11" fillId="11" borderId="7" xfId="3" applyNumberFormat="1" applyFont="1" applyFill="1" applyBorder="1" applyAlignment="1">
      <alignment horizontal="center"/>
    </xf>
    <xf numFmtId="3" fontId="11" fillId="11" borderId="0" xfId="3" applyNumberFormat="1" applyFont="1" applyFill="1" applyBorder="1" applyAlignment="1">
      <alignment horizontal="center"/>
    </xf>
    <xf numFmtId="0" fontId="11" fillId="11" borderId="7" xfId="3" applyFont="1" applyFill="1" applyBorder="1" applyAlignment="1">
      <alignment horizontal="left"/>
    </xf>
    <xf numFmtId="0" fontId="11" fillId="11" borderId="0" xfId="3" applyFont="1" applyFill="1" applyBorder="1" applyAlignment="1">
      <alignment horizontal="left"/>
    </xf>
    <xf numFmtId="0" fontId="11" fillId="0" borderId="1" xfId="3" applyFont="1" applyFill="1" applyBorder="1"/>
    <xf numFmtId="0" fontId="11" fillId="0" borderId="33" xfId="3" applyFont="1" applyFill="1" applyBorder="1"/>
  </cellXfs>
  <cellStyles count="6">
    <cellStyle name="Currency 2" xfId="5"/>
    <cellStyle name="Normal" xfId="0" builtinId="0"/>
    <cellStyle name="Normal 2" xfId="3"/>
    <cellStyle name="Normal 3" xfId="2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 SML and determine fair value'!$A$20</c:f>
          <c:strCache>
            <c:ptCount val="1"/>
            <c:pt idx="0">
              <c:v>The Security Market Line for X and Y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80796150481189"/>
          <c:y val="0.20441762785938553"/>
          <c:w val="0.81778237095363082"/>
          <c:h val="0.6886761723288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'1 SML and determine fair value'!$A$25</c:f>
              <c:strCache>
                <c:ptCount val="1"/>
                <c:pt idx="0">
                  <c:v>rs</c:v>
                </c:pt>
              </c:strCache>
            </c:strRef>
          </c:tx>
          <c:dLbls>
            <c:dLbl>
              <c:idx val="0"/>
              <c:layout>
                <c:manualLayout>
                  <c:x val="-2.2222440944881891E-2"/>
                  <c:y val="4.6376803126453842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E(Rf) </a:t>
                    </a:r>
                    <a:r>
                      <a:rPr lang="en-US"/>
                      <a:t>5.00%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999999999999949E-2"/>
                  <c:y val="6.7405457290801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E(Rx)</a:t>
                    </a:r>
                    <a:r>
                      <a:rPr lang="en-US" baseline="0"/>
                      <a:t> </a:t>
                    </a:r>
                    <a:r>
                      <a:rPr lang="en-US"/>
                      <a:t>8.00%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111111111111112E-2"/>
                  <c:y val="3.710144250116307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E(Ry) </a:t>
                    </a:r>
                    <a:r>
                      <a:rPr lang="en-US"/>
                      <a:t>14.00%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444444444444445E-2"/>
                  <c:y val="4.173912281380845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E(Rm) </a:t>
                    </a:r>
                    <a:r>
                      <a:rPr lang="en-US"/>
                      <a:t>11.00%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'1 SML and determine fair value'!$B$22:$E$22</c:f>
              <c:numCache>
                <c:formatCode>0.00</c:formatCode>
                <c:ptCount val="4"/>
                <c:pt idx="0">
                  <c:v>0</c:v>
                </c:pt>
                <c:pt idx="1">
                  <c:v>0.50000047281890991</c:v>
                </c:pt>
                <c:pt idx="2">
                  <c:v>1.5000014184135755</c:v>
                </c:pt>
                <c:pt idx="3">
                  <c:v>1</c:v>
                </c:pt>
              </c:numCache>
            </c:numRef>
          </c:xVal>
          <c:yVal>
            <c:numRef>
              <c:f>'1 SML and determine fair value'!$B$25:$E$25</c:f>
              <c:numCache>
                <c:formatCode>0.00%</c:formatCode>
                <c:ptCount val="4"/>
                <c:pt idx="0">
                  <c:v>0.05</c:v>
                </c:pt>
                <c:pt idx="1">
                  <c:v>8.0000028369134599E-2</c:v>
                </c:pt>
                <c:pt idx="2">
                  <c:v>0.14000008510481454</c:v>
                </c:pt>
                <c:pt idx="3">
                  <c:v>0.11</c:v>
                </c:pt>
              </c:numCache>
            </c:numRef>
          </c:yVal>
          <c:smooth val="0"/>
        </c:ser>
        <c:ser>
          <c:idx val="1"/>
          <c:order val="1"/>
          <c:dPt>
            <c:idx val="1"/>
            <c:bubble3D val="0"/>
            <c:spPr>
              <a:ln>
                <a:prstDash val="sysDash"/>
              </a:ln>
            </c:spPr>
          </c:dPt>
          <c:xVal>
            <c:numRef>
              <c:f>'1 SML and determine fair value'!$J$32:$K$32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1.5000014184135755</c:v>
                </c:pt>
              </c:numCache>
            </c:numRef>
          </c:xVal>
          <c:yVal>
            <c:numRef>
              <c:f>'1 SML and determine fair value'!$J$33:$K$33</c:f>
              <c:numCache>
                <c:formatCode>0.00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42144"/>
        <c:axId val="183544064"/>
      </c:scatterChart>
      <c:valAx>
        <c:axId val="18354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layout>
            <c:manualLayout>
              <c:xMode val="edge"/>
              <c:yMode val="edge"/>
              <c:x val="0.82242125984251968"/>
              <c:y val="0.8208780095582838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83544064"/>
        <c:crosses val="autoZero"/>
        <c:crossBetween val="midCat"/>
      </c:valAx>
      <c:valAx>
        <c:axId val="18354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Expected REturn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183542144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Stock Y and Market</c:v>
          </c:tx>
          <c:spPr>
            <a:ln w="28575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1"/>
            <c:trendlineLbl>
              <c:layout>
                <c:manualLayout>
                  <c:x val="-0.16451404248626225"/>
                  <c:y val="-0.13656534690722305"/>
                </c:manualLayout>
              </c:layout>
              <c:numFmt formatCode="General" sourceLinked="0"/>
            </c:trendlineLbl>
          </c:trendline>
          <c:xVal>
            <c:numRef>
              <c:f>'1 SML and determine fair value'!$E$4:$E$8</c:f>
              <c:numCache>
                <c:formatCode>0.00%</c:formatCode>
                <c:ptCount val="5"/>
                <c:pt idx="0">
                  <c:v>0.11328535040237418</c:v>
                </c:pt>
                <c:pt idx="1">
                  <c:v>0.10791456768246223</c:v>
                </c:pt>
                <c:pt idx="2">
                  <c:v>8.1852736365742904E-2</c:v>
                </c:pt>
                <c:pt idx="3">
                  <c:v>0.11202840209116532</c:v>
                </c:pt>
                <c:pt idx="4">
                  <c:v>0.13491894345827299</c:v>
                </c:pt>
              </c:numCache>
            </c:numRef>
          </c:xVal>
          <c:yVal>
            <c:numRef>
              <c:f>'1 SML and determine fair value'!$D$4:$D$8</c:f>
              <c:numCache>
                <c:formatCode>0.00%</c:formatCode>
                <c:ptCount val="5"/>
                <c:pt idx="0">
                  <c:v>3.0928039582718895E-2</c:v>
                </c:pt>
                <c:pt idx="1">
                  <c:v>5.5757533407638393E-2</c:v>
                </c:pt>
                <c:pt idx="2">
                  <c:v>2.0707077765393603E-2</c:v>
                </c:pt>
                <c:pt idx="3">
                  <c:v>4.0471385204733139E-2</c:v>
                </c:pt>
                <c:pt idx="4">
                  <c:v>0.10691244718554728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046720"/>
        <c:axId val="184048256"/>
      </c:scatterChart>
      <c:valAx>
        <c:axId val="184046720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84048256"/>
        <c:crosses val="autoZero"/>
        <c:crossBetween val="midCat"/>
      </c:valAx>
      <c:valAx>
        <c:axId val="1840482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4046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Stock X and Market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Stock Y and Market</c:v>
          </c:tx>
          <c:spPr>
            <a:ln w="28575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1"/>
            <c:trendlineLbl>
              <c:layout>
                <c:manualLayout>
                  <c:x val="-0.14164341816823459"/>
                  <c:y val="-0.15643606046570382"/>
                </c:manualLayout>
              </c:layout>
              <c:numFmt formatCode="General" sourceLinked="0"/>
            </c:trendlineLbl>
          </c:trendline>
          <c:xVal>
            <c:numRef>
              <c:f>'1 SML and determine fair value'!$E$4:$E$8</c:f>
              <c:numCache>
                <c:formatCode>0.00%</c:formatCode>
                <c:ptCount val="5"/>
                <c:pt idx="0">
                  <c:v>0.11328535040237418</c:v>
                </c:pt>
                <c:pt idx="1">
                  <c:v>0.10791456768246223</c:v>
                </c:pt>
                <c:pt idx="2">
                  <c:v>8.1852736365742904E-2</c:v>
                </c:pt>
                <c:pt idx="3">
                  <c:v>0.11202840209116532</c:v>
                </c:pt>
                <c:pt idx="4">
                  <c:v>0.13491894345827299</c:v>
                </c:pt>
              </c:numCache>
            </c:numRef>
          </c:xVal>
          <c:yVal>
            <c:numRef>
              <c:f>'1 SML and determine fair value'!$C$4:$C$8</c:f>
              <c:numCache>
                <c:formatCode>0.00%</c:formatCode>
                <c:ptCount val="5"/>
                <c:pt idx="0">
                  <c:v>9.8455004975612909E-3</c:v>
                </c:pt>
                <c:pt idx="1">
                  <c:v>2.0706283473548383E-2</c:v>
                </c:pt>
                <c:pt idx="2">
                  <c:v>2.7616293306374193E-2</c:v>
                </c:pt>
                <c:pt idx="3">
                  <c:v>3.9293716526451618E-2</c:v>
                </c:pt>
                <c:pt idx="4">
                  <c:v>5.7173191417225801E-2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233344"/>
        <c:axId val="184247424"/>
      </c:scatterChart>
      <c:valAx>
        <c:axId val="184233344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84247424"/>
        <c:crosses val="autoZero"/>
        <c:crossBetween val="midCat"/>
      </c:valAx>
      <c:valAx>
        <c:axId val="1842474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4233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The Security Market Line for X</a:t>
            </a:r>
          </a:p>
        </c:rich>
      </c:tx>
      <c:layout>
        <c:manualLayout>
          <c:xMode val="edge"/>
          <c:yMode val="edge"/>
          <c:x val="0.15760411198600174"/>
          <c:y val="1.48422976655909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52519786378054"/>
          <c:y val="0.20441762785938553"/>
          <c:w val="0.8023382887949817"/>
          <c:h val="0.546800617235120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'1 SML and determine fair value'!$J$63</c:f>
              <c:strCache>
                <c:ptCount val="1"/>
                <c:pt idx="0">
                  <c:v>RRR</c:v>
                </c:pt>
              </c:strCache>
            </c:strRef>
          </c:tx>
          <c:dLbls>
            <c:dLbl>
              <c:idx val="0"/>
              <c:layout>
                <c:manualLayout>
                  <c:x val="-2.2222440944881891E-2"/>
                  <c:y val="4.6376803126453842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E(Rf) </a:t>
                    </a:r>
                    <a:r>
                      <a:rPr lang="en-US"/>
                      <a:t>5.00%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779965004374454E-3"/>
                  <c:y val="-2.37633757318796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RRR=</a:t>
                    </a:r>
                    <a:r>
                      <a:rPr lang="en-US" baseline="0"/>
                      <a:t> </a:t>
                    </a:r>
                    <a:r>
                      <a:rPr lang="en-US"/>
                      <a:t>8.00%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111111111111112E-2"/>
                  <c:y val="3.710144250116307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E(Ry) </a:t>
                    </a:r>
                    <a:r>
                      <a:rPr lang="en-US"/>
                      <a:t>14.00%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444444444444445E-2"/>
                  <c:y val="4.173912281380845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E(Rm) </a:t>
                    </a:r>
                    <a:r>
                      <a:rPr lang="en-US"/>
                      <a:t>11.00%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'1 SML and determine fair value'!$K$60:$L$60</c:f>
              <c:numCache>
                <c:formatCode>0.00</c:formatCode>
                <c:ptCount val="2"/>
                <c:pt idx="0">
                  <c:v>0</c:v>
                </c:pt>
                <c:pt idx="1">
                  <c:v>0.50000047281890991</c:v>
                </c:pt>
              </c:numCache>
            </c:numRef>
          </c:xVal>
          <c:yVal>
            <c:numRef>
              <c:f>'1 SML and determine fair value'!$K$63:$L$63</c:f>
              <c:numCache>
                <c:formatCode>0.00%</c:formatCode>
                <c:ptCount val="2"/>
                <c:pt idx="0">
                  <c:v>0.05</c:v>
                </c:pt>
                <c:pt idx="1">
                  <c:v>8.0000028369134599E-2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 SML and determine fair value'!$B$66</c:f>
              <c:strCache>
                <c:ptCount val="1"/>
                <c:pt idx="0">
                  <c:v>Asset 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1.0185067526415994E-16"/>
                  <c:y val="-3.418803418803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'1 SML and determine fair value'!$C$67</c:f>
              <c:numCache>
                <c:formatCode>0.00</c:formatCode>
                <c:ptCount val="1"/>
                <c:pt idx="0">
                  <c:v>0.50000047281890991</c:v>
                </c:pt>
              </c:numCache>
            </c:numRef>
          </c:xVal>
          <c:yVal>
            <c:numRef>
              <c:f>'1 SML and determine fair value'!$C$68</c:f>
              <c:numCache>
                <c:formatCode>0%</c:formatCode>
                <c:ptCount val="1"/>
                <c:pt idx="0">
                  <c:v>0.1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 SML and determine fair value'!$B$70</c:f>
              <c:strCache>
                <c:ptCount val="1"/>
                <c:pt idx="0">
                  <c:v>Asset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0185067526415994E-16"/>
                  <c:y val="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'1 SML and determine fair value'!$C$71</c:f>
              <c:numCache>
                <c:formatCode>0.00</c:formatCode>
                <c:ptCount val="1"/>
                <c:pt idx="0">
                  <c:v>0.50000047281890991</c:v>
                </c:pt>
              </c:numCache>
            </c:numRef>
          </c:xVal>
          <c:yVal>
            <c:numRef>
              <c:f>'1 SML and determine fair value'!$C$72</c:f>
              <c:numCache>
                <c:formatCode>0%</c:formatCode>
                <c:ptCount val="1"/>
                <c:pt idx="0">
                  <c:v>0.06</c:v>
                </c:pt>
              </c:numCache>
            </c:numRef>
          </c:yVal>
          <c:smooth val="0"/>
        </c:ser>
        <c:ser>
          <c:idx val="3"/>
          <c:order val="3"/>
          <c:tx>
            <c:v>cas3</c:v>
          </c:tx>
          <c:dPt>
            <c:idx val="0"/>
            <c:marker>
              <c:symbol val="circle"/>
              <c:size val="7"/>
            </c:marker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'1 SML and determine fair value'!$K$69</c:f>
              <c:numCache>
                <c:formatCode>General</c:formatCode>
                <c:ptCount val="1"/>
              </c:numCache>
            </c:numRef>
          </c:xVal>
          <c:yVal>
            <c:numRef>
              <c:f>'1 SML and determine fair value'!$K$70</c:f>
              <c:numCache>
                <c:formatCode>0%</c:formatCode>
                <c:ptCount val="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300672"/>
        <c:axId val="184302592"/>
      </c:scatterChart>
      <c:valAx>
        <c:axId val="18430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layout>
            <c:manualLayout>
              <c:xMode val="edge"/>
              <c:yMode val="edge"/>
              <c:x val="0.87651179505198762"/>
              <c:y val="0.8370070273473880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84302592"/>
        <c:crosses val="autoZero"/>
        <c:crossBetween val="midCat"/>
      </c:valAx>
      <c:valAx>
        <c:axId val="184302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Expected REturn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184300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2221514218237"/>
          <c:y val="0.17628499562554681"/>
          <c:w val="0.58861529592037987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 SML and determine fair value'!$C$3</c:f>
              <c:strCache>
                <c:ptCount val="1"/>
                <c:pt idx="0">
                  <c:v>Stock X Ret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8859304436656402"/>
                  <c:y val="0.15962489063867016"/>
                </c:manualLayout>
              </c:layout>
              <c:numFmt formatCode="General" sourceLinked="0"/>
            </c:trendlineLbl>
          </c:trendline>
          <c:xVal>
            <c:numRef>
              <c:f>'1 SML and determine fair value'!$E$4:$E$8</c:f>
              <c:numCache>
                <c:formatCode>0.00%</c:formatCode>
                <c:ptCount val="5"/>
                <c:pt idx="0">
                  <c:v>0.11328535040237418</c:v>
                </c:pt>
                <c:pt idx="1">
                  <c:v>0.10791456768246223</c:v>
                </c:pt>
                <c:pt idx="2">
                  <c:v>8.1852736365742904E-2</c:v>
                </c:pt>
                <c:pt idx="3">
                  <c:v>0.11202840209116532</c:v>
                </c:pt>
                <c:pt idx="4">
                  <c:v>0.13491894345827299</c:v>
                </c:pt>
              </c:numCache>
            </c:numRef>
          </c:xVal>
          <c:yVal>
            <c:numRef>
              <c:f>'1 SML and determine fair value'!$C$4:$C$8</c:f>
              <c:numCache>
                <c:formatCode>0.00%</c:formatCode>
                <c:ptCount val="5"/>
                <c:pt idx="0">
                  <c:v>9.8455004975612909E-3</c:v>
                </c:pt>
                <c:pt idx="1">
                  <c:v>2.0706283473548383E-2</c:v>
                </c:pt>
                <c:pt idx="2">
                  <c:v>2.7616293306374193E-2</c:v>
                </c:pt>
                <c:pt idx="3">
                  <c:v>3.9293716526451618E-2</c:v>
                </c:pt>
                <c:pt idx="4">
                  <c:v>5.7173191417225801E-2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 SML and determine fair value'!$D$3</c:f>
              <c:strCache>
                <c:ptCount val="1"/>
                <c:pt idx="0">
                  <c:v>Stock Y ret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'1 SML and determine fair value'!$E$4:$E$8</c:f>
              <c:numCache>
                <c:formatCode>0.00%</c:formatCode>
                <c:ptCount val="5"/>
                <c:pt idx="0">
                  <c:v>0.11328535040237418</c:v>
                </c:pt>
                <c:pt idx="1">
                  <c:v>0.10791456768246223</c:v>
                </c:pt>
                <c:pt idx="2">
                  <c:v>8.1852736365742904E-2</c:v>
                </c:pt>
                <c:pt idx="3">
                  <c:v>0.11202840209116532</c:v>
                </c:pt>
                <c:pt idx="4">
                  <c:v>0.13491894345827299</c:v>
                </c:pt>
              </c:numCache>
            </c:numRef>
          </c:xVal>
          <c:yVal>
            <c:numRef>
              <c:f>'1 SML and determine fair value'!$D$4:$D$8</c:f>
              <c:numCache>
                <c:formatCode>0.00%</c:formatCode>
                <c:ptCount val="5"/>
                <c:pt idx="0">
                  <c:v>3.0928039582718895E-2</c:v>
                </c:pt>
                <c:pt idx="1">
                  <c:v>5.5757533407638393E-2</c:v>
                </c:pt>
                <c:pt idx="2">
                  <c:v>2.0707077765393603E-2</c:v>
                </c:pt>
                <c:pt idx="3">
                  <c:v>4.0471385204733139E-2</c:v>
                </c:pt>
                <c:pt idx="4">
                  <c:v>0.10691244718554728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 SML and determine fair value'!$B$3</c:f>
              <c:strCache>
                <c:ptCount val="1"/>
                <c:pt idx="0">
                  <c:v>Risk-Free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23217432195975504"/>
                  <c:y val="-0.10794582968795567"/>
                </c:manualLayout>
              </c:layout>
              <c:numFmt formatCode="General" sourceLinked="0"/>
            </c:trendlineLbl>
          </c:trendline>
          <c:xVal>
            <c:numRef>
              <c:f>'1 SML and determine fair value'!$E$4:$E$8</c:f>
              <c:numCache>
                <c:formatCode>0.00%</c:formatCode>
                <c:ptCount val="5"/>
                <c:pt idx="0">
                  <c:v>0.11328535040237418</c:v>
                </c:pt>
                <c:pt idx="1">
                  <c:v>0.10791456768246223</c:v>
                </c:pt>
                <c:pt idx="2">
                  <c:v>8.1852736365742904E-2</c:v>
                </c:pt>
                <c:pt idx="3">
                  <c:v>0.11202840209116532</c:v>
                </c:pt>
                <c:pt idx="4">
                  <c:v>0.13491894345827299</c:v>
                </c:pt>
              </c:numCache>
            </c:numRef>
          </c:xVal>
          <c:yVal>
            <c:numRef>
              <c:f>'1 SML and determine fair value'!$B$4:$B$8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26720"/>
        <c:axId val="184528256"/>
      </c:scatterChart>
      <c:valAx>
        <c:axId val="184526720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84528256"/>
        <c:crosses val="autoZero"/>
        <c:crossBetween val="midCat"/>
      </c:valAx>
      <c:valAx>
        <c:axId val="1845282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45267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275933593407213"/>
          <c:y val="6.2887490234289273E-2"/>
          <c:w val="0.6018406209862065"/>
          <c:h val="0.66395011755717037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strRef>
              <c:f>'2 Example 1&amp;2&amp;3&amp;4'!$F$5:$F$407</c:f>
              <c:strCache>
                <c:ptCount val="403"/>
                <c:pt idx="0">
                  <c:v>Infinite Holding Period Assumption</c:v>
                </c:pt>
                <c:pt idx="1">
                  <c:v>Period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200</c:v>
                </c:pt>
                <c:pt idx="203">
                  <c:v>201</c:v>
                </c:pt>
                <c:pt idx="204">
                  <c:v>202</c:v>
                </c:pt>
                <c:pt idx="205">
                  <c:v>203</c:v>
                </c:pt>
                <c:pt idx="206">
                  <c:v>204</c:v>
                </c:pt>
                <c:pt idx="207">
                  <c:v>205</c:v>
                </c:pt>
                <c:pt idx="208">
                  <c:v>206</c:v>
                </c:pt>
                <c:pt idx="209">
                  <c:v>207</c:v>
                </c:pt>
                <c:pt idx="210">
                  <c:v>208</c:v>
                </c:pt>
                <c:pt idx="211">
                  <c:v>209</c:v>
                </c:pt>
                <c:pt idx="212">
                  <c:v>210</c:v>
                </c:pt>
                <c:pt idx="213">
                  <c:v>211</c:v>
                </c:pt>
                <c:pt idx="214">
                  <c:v>212</c:v>
                </c:pt>
                <c:pt idx="215">
                  <c:v>213</c:v>
                </c:pt>
                <c:pt idx="216">
                  <c:v>214</c:v>
                </c:pt>
                <c:pt idx="217">
                  <c:v>215</c:v>
                </c:pt>
                <c:pt idx="218">
                  <c:v>216</c:v>
                </c:pt>
                <c:pt idx="219">
                  <c:v>217</c:v>
                </c:pt>
                <c:pt idx="220">
                  <c:v>218</c:v>
                </c:pt>
                <c:pt idx="221">
                  <c:v>219</c:v>
                </c:pt>
                <c:pt idx="222">
                  <c:v>220</c:v>
                </c:pt>
                <c:pt idx="223">
                  <c:v>221</c:v>
                </c:pt>
                <c:pt idx="224">
                  <c:v>222</c:v>
                </c:pt>
                <c:pt idx="225">
                  <c:v>223</c:v>
                </c:pt>
                <c:pt idx="226">
                  <c:v>224</c:v>
                </c:pt>
                <c:pt idx="227">
                  <c:v>225</c:v>
                </c:pt>
                <c:pt idx="228">
                  <c:v>226</c:v>
                </c:pt>
                <c:pt idx="229">
                  <c:v>227</c:v>
                </c:pt>
                <c:pt idx="230">
                  <c:v>228</c:v>
                </c:pt>
                <c:pt idx="231">
                  <c:v>229</c:v>
                </c:pt>
                <c:pt idx="232">
                  <c:v>230</c:v>
                </c:pt>
                <c:pt idx="233">
                  <c:v>231</c:v>
                </c:pt>
                <c:pt idx="234">
                  <c:v>232</c:v>
                </c:pt>
                <c:pt idx="235">
                  <c:v>233</c:v>
                </c:pt>
                <c:pt idx="236">
                  <c:v>234</c:v>
                </c:pt>
                <c:pt idx="237">
                  <c:v>235</c:v>
                </c:pt>
                <c:pt idx="238">
                  <c:v>236</c:v>
                </c:pt>
                <c:pt idx="239">
                  <c:v>237</c:v>
                </c:pt>
                <c:pt idx="240">
                  <c:v>238</c:v>
                </c:pt>
                <c:pt idx="241">
                  <c:v>239</c:v>
                </c:pt>
                <c:pt idx="242">
                  <c:v>240</c:v>
                </c:pt>
                <c:pt idx="243">
                  <c:v>241</c:v>
                </c:pt>
                <c:pt idx="244">
                  <c:v>242</c:v>
                </c:pt>
                <c:pt idx="245">
                  <c:v>243</c:v>
                </c:pt>
                <c:pt idx="246">
                  <c:v>244</c:v>
                </c:pt>
                <c:pt idx="247">
                  <c:v>245</c:v>
                </c:pt>
                <c:pt idx="248">
                  <c:v>246</c:v>
                </c:pt>
                <c:pt idx="249">
                  <c:v>247</c:v>
                </c:pt>
                <c:pt idx="250">
                  <c:v>248</c:v>
                </c:pt>
                <c:pt idx="251">
                  <c:v>249</c:v>
                </c:pt>
                <c:pt idx="252">
                  <c:v>250</c:v>
                </c:pt>
                <c:pt idx="253">
                  <c:v>251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255</c:v>
                </c:pt>
                <c:pt idx="258">
                  <c:v>256</c:v>
                </c:pt>
                <c:pt idx="259">
                  <c:v>257</c:v>
                </c:pt>
                <c:pt idx="260">
                  <c:v>258</c:v>
                </c:pt>
                <c:pt idx="261">
                  <c:v>259</c:v>
                </c:pt>
                <c:pt idx="262">
                  <c:v>260</c:v>
                </c:pt>
                <c:pt idx="263">
                  <c:v>261</c:v>
                </c:pt>
                <c:pt idx="264">
                  <c:v>262</c:v>
                </c:pt>
                <c:pt idx="265">
                  <c:v>263</c:v>
                </c:pt>
                <c:pt idx="266">
                  <c:v>264</c:v>
                </c:pt>
                <c:pt idx="267">
                  <c:v>265</c:v>
                </c:pt>
                <c:pt idx="268">
                  <c:v>266</c:v>
                </c:pt>
                <c:pt idx="269">
                  <c:v>267</c:v>
                </c:pt>
                <c:pt idx="270">
                  <c:v>268</c:v>
                </c:pt>
                <c:pt idx="271">
                  <c:v>269</c:v>
                </c:pt>
                <c:pt idx="272">
                  <c:v>270</c:v>
                </c:pt>
                <c:pt idx="273">
                  <c:v>271</c:v>
                </c:pt>
                <c:pt idx="274">
                  <c:v>272</c:v>
                </c:pt>
                <c:pt idx="275">
                  <c:v>273</c:v>
                </c:pt>
                <c:pt idx="276">
                  <c:v>274</c:v>
                </c:pt>
                <c:pt idx="277">
                  <c:v>275</c:v>
                </c:pt>
                <c:pt idx="278">
                  <c:v>276</c:v>
                </c:pt>
                <c:pt idx="279">
                  <c:v>277</c:v>
                </c:pt>
                <c:pt idx="280">
                  <c:v>278</c:v>
                </c:pt>
                <c:pt idx="281">
                  <c:v>279</c:v>
                </c:pt>
                <c:pt idx="282">
                  <c:v>280</c:v>
                </c:pt>
                <c:pt idx="283">
                  <c:v>281</c:v>
                </c:pt>
                <c:pt idx="284">
                  <c:v>282</c:v>
                </c:pt>
                <c:pt idx="285">
                  <c:v>283</c:v>
                </c:pt>
                <c:pt idx="286">
                  <c:v>284</c:v>
                </c:pt>
                <c:pt idx="287">
                  <c:v>285</c:v>
                </c:pt>
                <c:pt idx="288">
                  <c:v>286</c:v>
                </c:pt>
                <c:pt idx="289">
                  <c:v>287</c:v>
                </c:pt>
                <c:pt idx="290">
                  <c:v>288</c:v>
                </c:pt>
                <c:pt idx="291">
                  <c:v>289</c:v>
                </c:pt>
                <c:pt idx="292">
                  <c:v>290</c:v>
                </c:pt>
                <c:pt idx="293">
                  <c:v>291</c:v>
                </c:pt>
                <c:pt idx="294">
                  <c:v>292</c:v>
                </c:pt>
                <c:pt idx="295">
                  <c:v>293</c:v>
                </c:pt>
                <c:pt idx="296">
                  <c:v>294</c:v>
                </c:pt>
                <c:pt idx="297">
                  <c:v>295</c:v>
                </c:pt>
                <c:pt idx="298">
                  <c:v>296</c:v>
                </c:pt>
                <c:pt idx="299">
                  <c:v>297</c:v>
                </c:pt>
                <c:pt idx="300">
                  <c:v>298</c:v>
                </c:pt>
                <c:pt idx="301">
                  <c:v>299</c:v>
                </c:pt>
                <c:pt idx="302">
                  <c:v>300</c:v>
                </c:pt>
                <c:pt idx="303">
                  <c:v>301</c:v>
                </c:pt>
                <c:pt idx="304">
                  <c:v>302</c:v>
                </c:pt>
                <c:pt idx="305">
                  <c:v>303</c:v>
                </c:pt>
                <c:pt idx="306">
                  <c:v>304</c:v>
                </c:pt>
                <c:pt idx="307">
                  <c:v>305</c:v>
                </c:pt>
                <c:pt idx="308">
                  <c:v>306</c:v>
                </c:pt>
                <c:pt idx="309">
                  <c:v>307</c:v>
                </c:pt>
                <c:pt idx="310">
                  <c:v>308</c:v>
                </c:pt>
                <c:pt idx="311">
                  <c:v>309</c:v>
                </c:pt>
                <c:pt idx="312">
                  <c:v>310</c:v>
                </c:pt>
                <c:pt idx="313">
                  <c:v>311</c:v>
                </c:pt>
                <c:pt idx="314">
                  <c:v>312</c:v>
                </c:pt>
                <c:pt idx="315">
                  <c:v>313</c:v>
                </c:pt>
                <c:pt idx="316">
                  <c:v>314</c:v>
                </c:pt>
                <c:pt idx="317">
                  <c:v>315</c:v>
                </c:pt>
                <c:pt idx="318">
                  <c:v>316</c:v>
                </c:pt>
                <c:pt idx="319">
                  <c:v>317</c:v>
                </c:pt>
                <c:pt idx="320">
                  <c:v>318</c:v>
                </c:pt>
                <c:pt idx="321">
                  <c:v>319</c:v>
                </c:pt>
                <c:pt idx="322">
                  <c:v>320</c:v>
                </c:pt>
                <c:pt idx="323">
                  <c:v>321</c:v>
                </c:pt>
                <c:pt idx="324">
                  <c:v>322</c:v>
                </c:pt>
                <c:pt idx="325">
                  <c:v>323</c:v>
                </c:pt>
                <c:pt idx="326">
                  <c:v>324</c:v>
                </c:pt>
                <c:pt idx="327">
                  <c:v>325</c:v>
                </c:pt>
                <c:pt idx="328">
                  <c:v>326</c:v>
                </c:pt>
                <c:pt idx="329">
                  <c:v>327</c:v>
                </c:pt>
                <c:pt idx="330">
                  <c:v>328</c:v>
                </c:pt>
                <c:pt idx="331">
                  <c:v>329</c:v>
                </c:pt>
                <c:pt idx="332">
                  <c:v>330</c:v>
                </c:pt>
                <c:pt idx="333">
                  <c:v>331</c:v>
                </c:pt>
                <c:pt idx="334">
                  <c:v>332</c:v>
                </c:pt>
                <c:pt idx="335">
                  <c:v>333</c:v>
                </c:pt>
                <c:pt idx="336">
                  <c:v>334</c:v>
                </c:pt>
                <c:pt idx="337">
                  <c:v>335</c:v>
                </c:pt>
                <c:pt idx="338">
                  <c:v>336</c:v>
                </c:pt>
                <c:pt idx="339">
                  <c:v>337</c:v>
                </c:pt>
                <c:pt idx="340">
                  <c:v>338</c:v>
                </c:pt>
                <c:pt idx="341">
                  <c:v>339</c:v>
                </c:pt>
                <c:pt idx="342">
                  <c:v>340</c:v>
                </c:pt>
                <c:pt idx="343">
                  <c:v>341</c:v>
                </c:pt>
                <c:pt idx="344">
                  <c:v>342</c:v>
                </c:pt>
                <c:pt idx="345">
                  <c:v>343</c:v>
                </c:pt>
                <c:pt idx="346">
                  <c:v>344</c:v>
                </c:pt>
                <c:pt idx="347">
                  <c:v>345</c:v>
                </c:pt>
                <c:pt idx="348">
                  <c:v>346</c:v>
                </c:pt>
                <c:pt idx="349">
                  <c:v>347</c:v>
                </c:pt>
                <c:pt idx="350">
                  <c:v>348</c:v>
                </c:pt>
                <c:pt idx="351">
                  <c:v>349</c:v>
                </c:pt>
                <c:pt idx="352">
                  <c:v>350</c:v>
                </c:pt>
                <c:pt idx="353">
                  <c:v>351</c:v>
                </c:pt>
                <c:pt idx="354">
                  <c:v>352</c:v>
                </c:pt>
                <c:pt idx="355">
                  <c:v>353</c:v>
                </c:pt>
                <c:pt idx="356">
                  <c:v>354</c:v>
                </c:pt>
                <c:pt idx="357">
                  <c:v>355</c:v>
                </c:pt>
                <c:pt idx="358">
                  <c:v>356</c:v>
                </c:pt>
                <c:pt idx="359">
                  <c:v>357</c:v>
                </c:pt>
                <c:pt idx="360">
                  <c:v>358</c:v>
                </c:pt>
                <c:pt idx="361">
                  <c:v>359</c:v>
                </c:pt>
                <c:pt idx="362">
                  <c:v>360</c:v>
                </c:pt>
                <c:pt idx="363">
                  <c:v>361</c:v>
                </c:pt>
                <c:pt idx="364">
                  <c:v>362</c:v>
                </c:pt>
                <c:pt idx="365">
                  <c:v>363</c:v>
                </c:pt>
                <c:pt idx="366">
                  <c:v>364</c:v>
                </c:pt>
                <c:pt idx="367">
                  <c:v>365</c:v>
                </c:pt>
                <c:pt idx="368">
                  <c:v>366</c:v>
                </c:pt>
                <c:pt idx="369">
                  <c:v>367</c:v>
                </c:pt>
                <c:pt idx="370">
                  <c:v>368</c:v>
                </c:pt>
                <c:pt idx="371">
                  <c:v>369</c:v>
                </c:pt>
                <c:pt idx="372">
                  <c:v>370</c:v>
                </c:pt>
                <c:pt idx="373">
                  <c:v>371</c:v>
                </c:pt>
                <c:pt idx="374">
                  <c:v>372</c:v>
                </c:pt>
                <c:pt idx="375">
                  <c:v>373</c:v>
                </c:pt>
                <c:pt idx="376">
                  <c:v>374</c:v>
                </c:pt>
                <c:pt idx="377">
                  <c:v>375</c:v>
                </c:pt>
                <c:pt idx="378">
                  <c:v>376</c:v>
                </c:pt>
                <c:pt idx="379">
                  <c:v>377</c:v>
                </c:pt>
                <c:pt idx="380">
                  <c:v>378</c:v>
                </c:pt>
                <c:pt idx="381">
                  <c:v>379</c:v>
                </c:pt>
                <c:pt idx="382">
                  <c:v>380</c:v>
                </c:pt>
                <c:pt idx="383">
                  <c:v>381</c:v>
                </c:pt>
                <c:pt idx="384">
                  <c:v>382</c:v>
                </c:pt>
                <c:pt idx="385">
                  <c:v>383</c:v>
                </c:pt>
                <c:pt idx="386">
                  <c:v>384</c:v>
                </c:pt>
                <c:pt idx="387">
                  <c:v>385</c:v>
                </c:pt>
                <c:pt idx="388">
                  <c:v>386</c:v>
                </c:pt>
                <c:pt idx="389">
                  <c:v>387</c:v>
                </c:pt>
                <c:pt idx="390">
                  <c:v>388</c:v>
                </c:pt>
                <c:pt idx="391">
                  <c:v>389</c:v>
                </c:pt>
                <c:pt idx="392">
                  <c:v>390</c:v>
                </c:pt>
                <c:pt idx="393">
                  <c:v>391</c:v>
                </c:pt>
                <c:pt idx="394">
                  <c:v>392</c:v>
                </c:pt>
                <c:pt idx="395">
                  <c:v>393</c:v>
                </c:pt>
                <c:pt idx="396">
                  <c:v>394</c:v>
                </c:pt>
                <c:pt idx="397">
                  <c:v>395</c:v>
                </c:pt>
                <c:pt idx="398">
                  <c:v>396</c:v>
                </c:pt>
                <c:pt idx="399">
                  <c:v>397</c:v>
                </c:pt>
                <c:pt idx="400">
                  <c:v>398</c:v>
                </c:pt>
                <c:pt idx="401">
                  <c:v>399</c:v>
                </c:pt>
                <c:pt idx="402">
                  <c:v>400</c:v>
                </c:pt>
              </c:strCache>
            </c:strRef>
          </c:xVal>
          <c:yVal>
            <c:numRef>
              <c:f>'2 Example 1&amp;2&amp;3&amp;4'!$H$5:$H$407</c:f>
              <c:numCache>
                <c:formatCode>General</c:formatCode>
                <c:ptCount val="403"/>
                <c:pt idx="1">
                  <c:v>0</c:v>
                </c:pt>
                <c:pt idx="2">
                  <c:v>0</c:v>
                </c:pt>
                <c:pt idx="3" formatCode="&quot;$&quot;#,##0.00_);[Red]\(&quot;$&quot;#,##0.00\)">
                  <c:v>1.8761061946902657</c:v>
                </c:pt>
                <c:pt idx="4" formatCode="&quot;$&quot;#,##0.00_);[Red]\(&quot;$&quot;#,##0.00\)">
                  <c:v>3.6359934215678607</c:v>
                </c:pt>
                <c:pt idx="5" formatCode="&quot;$&quot;#,##0.00_);[Red]\(&quot;$&quot;#,##0.00\)">
                  <c:v>5.2868610857185248</c:v>
                </c:pt>
                <c:pt idx="6" formatCode="&quot;$&quot;#,##0.00_);[Red]\(&quot;$&quot;#,##0.00\)">
                  <c:v>6.8354626113819803</c:v>
                </c:pt>
                <c:pt idx="7" formatCode="&quot;$&quot;#,##0.00_);[Red]\(&quot;$&quot;#,##0.00\)">
                  <c:v>8.2881330690839832</c:v>
                </c:pt>
                <c:pt idx="8" formatCode="&quot;$&quot;#,##0.00_);[Red]\(&quot;$&quot;#,##0.00\)">
                  <c:v>9.6508150913531185</c:v>
                </c:pt>
                <c:pt idx="9" formatCode="&quot;$&quot;#,##0.00_);[Red]\(&quot;$&quot;#,##0.00\)">
                  <c:v>10.929083183039211</c:v>
                </c:pt>
                <c:pt idx="10" formatCode="&quot;$&quot;#,##0.00_);[Red]\(&quot;$&quot;#,##0.00\)">
                  <c:v>12.128166525682801</c:v>
                </c:pt>
                <c:pt idx="11" formatCode="&quot;$&quot;#,##0.00_);[Red]\(&quot;$&quot;#,##0.00\)">
                  <c:v>13.252970369224576</c:v>
                </c:pt>
                <c:pt idx="12" formatCode="&quot;$&quot;#,##0.00_);[Red]\(&quot;$&quot;#,##0.00\)">
                  <c:v>14.308096098564651</c:v>
                </c:pt>
                <c:pt idx="13" formatCode="&quot;$&quot;#,##0.00_);[Red]\(&quot;$&quot;#,##0.00\)">
                  <c:v>15.29786005706065</c:v>
                </c:pt>
                <c:pt idx="14" formatCode="&quot;$&quot;#,##0.00_);[Red]\(&quot;$&quot;#,##0.00\)">
                  <c:v>16.226311203968397</c:v>
                </c:pt>
                <c:pt idx="15" formatCode="&quot;$&quot;#,##0.00_);[Red]\(&quot;$&quot;#,##0.00\)">
                  <c:v>17.097247678058853</c:v>
                </c:pt>
                <c:pt idx="16" formatCode="&quot;$&quot;#,##0.00_);[Red]\(&quot;$&quot;#,##0.00\)">
                  <c:v>17.914232335170254</c:v>
                </c:pt>
                <c:pt idx="17" formatCode="&quot;$&quot;#,##0.00_);[Red]\(&quot;$&quot;#,##0.00\)">
                  <c:v>18.680607323257057</c:v>
                </c:pt>
                <c:pt idx="18" formatCode="&quot;$&quot;#,##0.00_);[Red]\(&quot;$&quot;#,##0.00\)">
                  <c:v>19.399507754559718</c:v>
                </c:pt>
                <c:pt idx="19" formatCode="&quot;$&quot;#,##0.00_);[Red]\(&quot;$&quot;#,##0.00\)">
                  <c:v>20.073874530825936</c:v>
                </c:pt>
                <c:pt idx="20" formatCode="&quot;$&quot;#,##0.00_);[Red]\(&quot;$&quot;#,##0.00\)">
                  <c:v>20.706466374049111</c:v>
                </c:pt>
                <c:pt idx="21" formatCode="&quot;$&quot;#,##0.00_);[Red]\(&quot;$&quot;#,##0.00\)">
                  <c:v>21.299871111939876</c:v>
                </c:pt>
                <c:pt idx="22" formatCode="&quot;$&quot;#,##0.00_);[Red]\(&quot;$&quot;#,##0.00\)">
                  <c:v>21.856516264297586</c:v>
                </c:pt>
                <c:pt idx="23" formatCode="&quot;$&quot;#,##0.00_);[Red]\(&quot;$&quot;#,##0.00\)">
                  <c:v>22.378678973588887</c:v>
                </c:pt>
                <c:pt idx="24" formatCode="&quot;$&quot;#,##0.00_);[Red]\(&quot;$&quot;#,##0.00\)">
                  <c:v>22.86849532035772</c:v>
                </c:pt>
                <c:pt idx="25" formatCode="&quot;$&quot;#,##0.00_);[Red]\(&quot;$&quot;#,##0.00\)">
                  <c:v>23.3279690615745</c:v>
                </c:pt>
                <c:pt idx="26" formatCode="&quot;$&quot;#,##0.00_);[Red]\(&quot;$&quot;#,##0.00\)">
                  <c:v>23.758979827671659</c:v>
                </c:pt>
                <c:pt idx="27" formatCode="&quot;$&quot;#,##0.00_);[Red]\(&quot;$&quot;#,##0.00\)">
                  <c:v>24.163290811798198</c:v>
                </c:pt>
                <c:pt idx="28" formatCode="&quot;$&quot;#,##0.00_);[Red]\(&quot;$&quot;#,##0.00\)">
                  <c:v>24.542555982748755</c:v>
                </c:pt>
                <c:pt idx="29" formatCode="&quot;$&quot;#,##0.00_);[Red]\(&quot;$&quot;#,##0.00\)">
                  <c:v>24.898326851074057</c:v>
                </c:pt>
                <c:pt idx="30" formatCode="&quot;$&quot;#,##0.00_);[Red]\(&quot;$&quot;#,##0.00\)">
                  <c:v>25.232058816051772</c:v>
                </c:pt>
                <c:pt idx="31" formatCode="&quot;$&quot;#,##0.00_);[Red]\(&quot;$&quot;#,##0.00\)">
                  <c:v>25.5451171194822</c:v>
                </c:pt>
                <c:pt idx="32" formatCode="&quot;$&quot;#,##0.00_);[Red]\(&quot;$&quot;#,##0.00\)">
                  <c:v>25.838782430664722</c:v>
                </c:pt>
                <c:pt idx="33" formatCode="&quot;$&quot;#,##0.00_);[Red]\(&quot;$&quot;#,##0.00\)">
                  <c:v>26.11425608540231</c:v>
                </c:pt>
                <c:pt idx="34" formatCode="&quot;$&quot;#,##0.00_);[Red]\(&quot;$&quot;#,##0.00\)">
                  <c:v>26.372665000465886</c:v>
                </c:pt>
                <c:pt idx="35" formatCode="&quot;$&quot;#,##0.00_);[Red]\(&quot;$&quot;#,##0.00\)">
                  <c:v>26.61506628362287</c:v>
                </c:pt>
                <c:pt idx="36" formatCode="&quot;$&quot;#,##0.00_);[Red]\(&quot;$&quot;#,##0.00\)">
                  <c:v>26.842451558088715</c:v>
                </c:pt>
                <c:pt idx="37" formatCode="&quot;$&quot;#,##0.00_);[Red]\(&quot;$&quot;#,##0.00\)">
                  <c:v>27.055751019092074</c:v>
                </c:pt>
                <c:pt idx="38" formatCode="&quot;$&quot;#,##0.00_);[Red]\(&quot;$&quot;#,##0.00\)">
                  <c:v>27.25583723914832</c:v>
                </c:pt>
                <c:pt idx="39" formatCode="&quot;$&quot;#,##0.00_);[Red]\(&quot;$&quot;#,##0.00\)">
                  <c:v>27.443528737608165</c:v>
                </c:pt>
                <c:pt idx="40" formatCode="&quot;$&quot;#,##0.00_);[Red]\(&quot;$&quot;#,##0.00\)">
                  <c:v>27.61959332908377</c:v>
                </c:pt>
                <c:pt idx="41" formatCode="&quot;$&quot;#,##0.00_);[Red]\(&quot;$&quot;#,##0.00\)">
                  <c:v>27.784751264450268</c:v>
                </c:pt>
                <c:pt idx="42" formatCode="&quot;$&quot;#,##0.00_);[Red]\(&quot;$&quot;#,##0.00\)">
                  <c:v>27.939678177271933</c:v>
                </c:pt>
                <c:pt idx="43" formatCode="&quot;$&quot;#,##0.00_);[Red]\(&quot;$&quot;#,##0.00\)">
                  <c:v>28.085007847706422</c:v>
                </c:pt>
                <c:pt idx="44" formatCode="&quot;$&quot;#,##0.00_);[Red]\(&quot;$&quot;#,##0.00\)">
                  <c:v>28.221334795193638</c:v>
                </c:pt>
                <c:pt idx="45" formatCode="&quot;$&quot;#,##0.00_);[Red]\(&quot;$&quot;#,##0.00\)">
                  <c:v>28.349216710535632</c:v>
                </c:pt>
                <c:pt idx="46" formatCode="&quot;$&quot;#,##0.00_);[Red]\(&quot;$&quot;#,##0.00\)">
                  <c:v>28.469176737316616</c:v>
                </c:pt>
                <c:pt idx="47" formatCode="&quot;$&quot;#,##0.00_);[Red]\(&quot;$&quot;#,##0.00\)">
                  <c:v>28.581705611996121</c:v>
                </c:pt>
                <c:pt idx="48" formatCode="&quot;$&quot;#,##0.00_);[Red]\(&quot;$&quot;#,##0.00\)">
                  <c:v>28.687263671429996</c:v>
                </c:pt>
                <c:pt idx="49" formatCode="&quot;$&quot;#,##0.00_);[Red]\(&quot;$&quot;#,##0.00\)">
                  <c:v>28.786282736031684</c:v>
                </c:pt>
                <c:pt idx="50" formatCode="&quot;$&quot;#,##0.00_);[Red]\(&quot;$&quot;#,##0.00\)">
                  <c:v>28.87916787627751</c:v>
                </c:pt>
                <c:pt idx="51" formatCode="&quot;$&quot;#,##0.00_);[Red]\(&quot;$&quot;#,##0.00\)">
                  <c:v>28.966299069782448</c:v>
                </c:pt>
                <c:pt idx="52" formatCode="&quot;$&quot;#,##0.00_);[Red]\(&quot;$&quot;#,##0.00\)">
                  <c:v>29.048032755725128</c:v>
                </c:pt>
                <c:pt idx="53" formatCode="&quot;$&quot;#,##0.00_);[Red]\(&quot;$&quot;#,##0.00\)">
                  <c:v>29.124703292981096</c:v>
                </c:pt>
                <c:pt idx="54" formatCode="&quot;$&quot;#,##0.00_);[Red]\(&quot;$&quot;#,##0.00\)">
                  <c:v>29.196624327929172</c:v>
                </c:pt>
                <c:pt idx="55" formatCode="&quot;$&quot;#,##0.00_);[Red]\(&quot;$&quot;#,##0.00\)">
                  <c:v>29.264090077526486</c:v>
                </c:pt>
                <c:pt idx="56" formatCode="&quot;$&quot;#,##0.00_);[Red]\(&quot;$&quot;#,##0.00\)">
                  <c:v>29.327376532900953</c:v>
                </c:pt>
                <c:pt idx="57" formatCode="&quot;$&quot;#,##0.00_);[Red]\(&quot;$&quot;#,##0.00\)">
                  <c:v>29.386742588384969</c:v>
                </c:pt>
                <c:pt idx="58" formatCode="&quot;$&quot;#,##0.00_);[Red]\(&quot;$&quot;#,##0.00\)">
                  <c:v>29.442431100608911</c:v>
                </c:pt>
                <c:pt idx="59" formatCode="&quot;$&quot;#,##0.00_);[Red]\(&quot;$&quot;#,##0.00\)">
                  <c:v>29.494669881987118</c:v>
                </c:pt>
                <c:pt idx="60" formatCode="&quot;$&quot;#,##0.00_);[Red]\(&quot;$&quot;#,##0.00\)">
                  <c:v>29.543672632660492</c:v>
                </c:pt>
                <c:pt idx="61" formatCode="&quot;$&quot;#,##0.00_);[Red]\(&quot;$&quot;#,##0.00\)">
                  <c:v>29.589639814708072</c:v>
                </c:pt>
                <c:pt idx="62" formatCode="&quot;$&quot;#,##0.00_);[Red]\(&quot;$&quot;#,##0.00\)">
                  <c:v>29.632759472204036</c:v>
                </c:pt>
                <c:pt idx="63" formatCode="&quot;$&quot;#,##0.00_);[Red]\(&quot;$&quot;#,##0.00\)">
                  <c:v>29.673208000474581</c:v>
                </c:pt>
                <c:pt idx="64" formatCode="&quot;$&quot;#,##0.00_);[Red]\(&quot;$&quot;#,##0.00\)">
                  <c:v>29.711150867701825</c:v>
                </c:pt>
                <c:pt idx="65" formatCode="&quot;$&quot;#,##0.00_);[Red]\(&quot;$&quot;#,##0.00\)">
                  <c:v>29.746743291826494</c:v>
                </c:pt>
                <c:pt idx="66" formatCode="&quot;$&quot;#,##0.00_);[Red]\(&quot;$&quot;#,##0.00\)">
                  <c:v>29.780130875518662</c:v>
                </c:pt>
                <c:pt idx="67" formatCode="&quot;$&quot;#,##0.00_);[Red]\(&quot;$&quot;#,##0.00\)">
                  <c:v>29.811450201813969</c:v>
                </c:pt>
                <c:pt idx="68" formatCode="&quot;$&quot;#,##0.00_);[Red]\(&quot;$&quot;#,##0.00\)">
                  <c:v>29.840829392852047</c:v>
                </c:pt>
                <c:pt idx="69" formatCode="&quot;$&quot;#,##0.00_);[Red]\(&quot;$&quot;#,##0.00\)">
                  <c:v>29.868388634002812</c:v>
                </c:pt>
                <c:pt idx="70" formatCode="&quot;$&quot;#,##0.00_);[Red]\(&quot;$&quot;#,##0.00\)">
                  <c:v>29.894240665524762</c:v>
                </c:pt>
                <c:pt idx="71" formatCode="&quot;$&quot;#,##0.00_);[Red]\(&quot;$&quot;#,##0.00\)">
                  <c:v>29.918491243766592</c:v>
                </c:pt>
                <c:pt idx="72" formatCode="&quot;$&quot;#,##0.00_);[Red]\(&quot;$&quot;#,##0.00\)">
                  <c:v>29.941239573798754</c:v>
                </c:pt>
                <c:pt idx="73" formatCode="&quot;$&quot;#,##0.00_);[Red]\(&quot;$&quot;#,##0.00\)">
                  <c:v>29.962578715244852</c:v>
                </c:pt>
                <c:pt idx="74" formatCode="&quot;$&quot;#,##0.00_);[Red]\(&quot;$&quot;#,##0.00\)">
                  <c:v>29.982595962973054</c:v>
                </c:pt>
                <c:pt idx="75" formatCode="&quot;$&quot;#,##0.00_);[Red]\(&quot;$&quot;#,##0.00\)">
                  <c:v>30.001373204204814</c:v>
                </c:pt>
                <c:pt idx="76" formatCode="&quot;$&quot;#,##0.00_);[Red]\(&quot;$&quot;#,##0.00\)">
                  <c:v>30.018987253501862</c:v>
                </c:pt>
                <c:pt idx="77" formatCode="&quot;$&quot;#,##0.00_);[Red]\(&quot;$&quot;#,##0.00\)">
                  <c:v>30.03551016700175</c:v>
                </c:pt>
                <c:pt idx="78" formatCode="&quot;$&quot;#,##0.00_);[Red]\(&quot;$&quot;#,##0.00\)">
                  <c:v>30.051009537187486</c:v>
                </c:pt>
                <c:pt idx="79" formatCode="&quot;$&quot;#,##0.00_);[Red]\(&quot;$&quot;#,##0.00\)">
                  <c:v>30.065548769397118</c:v>
                </c:pt>
                <c:pt idx="80" formatCode="&quot;$&quot;#,##0.00_);[Red]\(&quot;$&quot;#,##0.00\)">
                  <c:v>30.079187341204381</c:v>
                </c:pt>
                <c:pt idx="81" formatCode="&quot;$&quot;#,##0.00_);[Red]\(&quot;$&quot;#,##0.00\)">
                  <c:v>30.091981045731544</c:v>
                </c:pt>
                <c:pt idx="82" formatCode="&quot;$&quot;#,##0.00_);[Red]\(&quot;$&quot;#,##0.00\)">
                  <c:v>30.103982219889769</c:v>
                </c:pt>
                <c:pt idx="83" formatCode="&quot;$&quot;#,##0.00_);[Red]\(&quot;$&quot;#,##0.00\)">
                  <c:v>30.115239958480672</c:v>
                </c:pt>
                <c:pt idx="84" formatCode="&quot;$&quot;#,##0.00_);[Red]\(&quot;$&quot;#,##0.00\)">
                  <c:v>30.125800315034969</c:v>
                </c:pt>
                <c:pt idx="85" formatCode="&quot;$&quot;#,##0.00_);[Red]\(&quot;$&quot;#,##0.00\)">
                  <c:v>30.135706490209795</c:v>
                </c:pt>
                <c:pt idx="86" formatCode="&quot;$&quot;#,##0.00_);[Red]\(&quot;$&quot;#,##0.00\)">
                  <c:v>30.144999008515388</c:v>
                </c:pt>
                <c:pt idx="87" formatCode="&quot;$&quot;#,##0.00_);[Red]\(&quot;$&quot;#,##0.00\)">
                  <c:v>30.15371588409408</c:v>
                </c:pt>
                <c:pt idx="88" formatCode="&quot;$&quot;#,##0.00_);[Red]\(&quot;$&quot;#,##0.00\)">
                  <c:v>30.161892776229852</c:v>
                </c:pt>
                <c:pt idx="89" formatCode="&quot;$&quot;#,##0.00_);[Red]\(&quot;$&quot;#,##0.00\)">
                  <c:v>30.169563135224465</c:v>
                </c:pt>
                <c:pt idx="90" formatCode="&quot;$&quot;#,##0.00_);[Red]\(&quot;$&quot;#,##0.00\)">
                  <c:v>30.176758339237114</c:v>
                </c:pt>
                <c:pt idx="91" formatCode="&quot;$&quot;#,##0.00_);[Red]\(&quot;$&quot;#,##0.00\)">
                  <c:v>30.183507822647208</c:v>
                </c:pt>
                <c:pt idx="92" formatCode="&quot;$&quot;#,##0.00_);[Red]\(&quot;$&quot;#,##0.00\)">
                  <c:v>30.189839196465524</c:v>
                </c:pt>
                <c:pt idx="93" formatCode="&quot;$&quot;#,##0.00_);[Red]\(&quot;$&quot;#,##0.00\)">
                  <c:v>30.195778361286244</c:v>
                </c:pt>
                <c:pt idx="94" formatCode="&quot;$&quot;#,##0.00_);[Red]\(&quot;$&quot;#,##0.00\)">
                  <c:v>30.20134961324197</c:v>
                </c:pt>
                <c:pt idx="95" formatCode="&quot;$&quot;#,##0.00_);[Red]\(&quot;$&quot;#,##0.00\)">
                  <c:v>30.206575743395128</c:v>
                </c:pt>
                <c:pt idx="96" formatCode="&quot;$&quot;#,##0.00_);[Red]\(&quot;$&quot;#,##0.00\)">
                  <c:v>30.211478130972427</c:v>
                </c:pt>
                <c:pt idx="97" formatCode="&quot;$&quot;#,##0.00_);[Red]\(&quot;$&quot;#,##0.00\)">
                  <c:v>30.216076830823692</c:v>
                </c:pt>
                <c:pt idx="98" formatCode="&quot;$&quot;#,##0.00_);[Red]\(&quot;$&quot;#,##0.00\)">
                  <c:v>30.220390655462939</c:v>
                </c:pt>
                <c:pt idx="99" formatCode="&quot;$&quot;#,##0.00_);[Red]\(&quot;$&quot;#,##0.00\)">
                  <c:v>30.22443725202718</c:v>
                </c:pt>
                <c:pt idx="100" formatCode="&quot;$&quot;#,##0.00_);[Red]\(&quot;$&quot;#,##0.00\)">
                  <c:v>30.228233174467981</c:v>
                </c:pt>
                <c:pt idx="101" formatCode="&quot;$&quot;#,##0.00_);[Red]\(&quot;$&quot;#,##0.00\)">
                  <c:v>30.231793951270852</c:v>
                </c:pt>
                <c:pt idx="102" formatCode="&quot;$&quot;#,##0.00_);[Red]\(&quot;$&quot;#,##0.00\)">
                  <c:v>30.235134148979743</c:v>
                </c:pt>
                <c:pt idx="103" formatCode="&quot;$&quot;#,##0.00_);[Red]\(&quot;$&quot;#,##0.00\)">
                  <c:v>30.238267431786312</c:v>
                </c:pt>
                <c:pt idx="104" formatCode="&quot;$&quot;#,##0.00_);[Red]\(&quot;$&quot;#,##0.00\)">
                  <c:v>30.241206617427874</c:v>
                </c:pt>
                <c:pt idx="105" formatCode="&quot;$&quot;#,##0.00_);[Red]\(&quot;$&quot;#,##0.00\)">
                  <c:v>30.24396372962261</c:v>
                </c:pt>
                <c:pt idx="106" formatCode="&quot;$&quot;#,##0.00_);[Red]\(&quot;$&quot;#,##0.00\)">
                  <c:v>30.246550047256608</c:v>
                </c:pt>
                <c:pt idx="107" formatCode="&quot;$&quot;#,##0.00_);[Red]\(&quot;$&quot;#,##0.00\)">
                  <c:v>30.248976150523898</c:v>
                </c:pt>
                <c:pt idx="108" formatCode="&quot;$&quot;#,##0.00_);[Red]\(&quot;$&quot;#,##0.00\)">
                  <c:v>30.251251964208262</c:v>
                </c:pt>
                <c:pt idx="109" formatCode="&quot;$&quot;#,##0.00_);[Red]\(&quot;$&quot;#,##0.00\)">
                  <c:v>30.253386798283859</c:v>
                </c:pt>
                <c:pt idx="110" formatCode="&quot;$&quot;#,##0.00_);[Red]\(&quot;$&quot;#,##0.00\)">
                  <c:v>30.25538938600079</c:v>
                </c:pt>
                <c:pt idx="111" formatCode="&quot;$&quot;#,##0.00_);[Red]\(&quot;$&quot;#,##0.00\)">
                  <c:v>30.257267919611365</c:v>
                </c:pt>
                <c:pt idx="112" formatCode="&quot;$&quot;#,##0.00_);[Red]\(&quot;$&quot;#,##0.00\)">
                  <c:v>30.259030083883232</c:v>
                </c:pt>
                <c:pt idx="113" formatCode="&quot;$&quot;#,##0.00_);[Red]\(&quot;$&quot;#,##0.00\)">
                  <c:v>30.260683087536481</c:v>
                </c:pt>
                <c:pt idx="114" formatCode="&quot;$&quot;#,##0.00_);[Red]\(&quot;$&quot;#,##0.00\)">
                  <c:v>30.262233692733339</c:v>
                </c:pt>
                <c:pt idx="115" formatCode="&quot;$&quot;#,##0.00_);[Red]\(&quot;$&quot;#,##0.00\)">
                  <c:v>30.263688242741011</c:v>
                </c:pt>
                <c:pt idx="116" formatCode="&quot;$&quot;#,##0.00_);[Red]\(&quot;$&quot;#,##0.00\)">
                  <c:v>30.265052687880953</c:v>
                </c:pt>
                <c:pt idx="117" formatCode="&quot;$&quot;#,##0.00_);[Red]\(&quot;$&quot;#,##0.00\)">
                  <c:v>30.266332609870627</c:v>
                </c:pt>
                <c:pt idx="118" formatCode="&quot;$&quot;#,##0.00_);[Red]\(&quot;$&quot;#,##0.00\)">
                  <c:v>30.267533244657404</c:v>
                </c:pt>
                <c:pt idx="119" formatCode="&quot;$&quot;#,##0.00_);[Red]\(&quot;$&quot;#,##0.00\)">
                  <c:v>30.268659503837927</c:v>
                </c:pt>
                <c:pt idx="120" formatCode="&quot;$&quot;#,##0.00_);[Red]\(&quot;$&quot;#,##0.00\)">
                  <c:v>30.269715994750623</c:v>
                </c:pt>
                <c:pt idx="121" formatCode="&quot;$&quot;#,##0.00_);[Red]\(&quot;$&quot;#,##0.00\)">
                  <c:v>30.270707039323597</c:v>
                </c:pt>
                <c:pt idx="122" formatCode="&quot;$&quot;#,##0.00_);[Red]\(&quot;$&quot;#,##0.00\)">
                  <c:v>30.271636691754878</c:v>
                </c:pt>
                <c:pt idx="123" formatCode="&quot;$&quot;#,##0.00_);[Red]\(&quot;$&quot;#,##0.00\)">
                  <c:v>30.272508755097501</c:v>
                </c:pt>
                <c:pt idx="124" formatCode="&quot;$&quot;#,##0.00_);[Red]\(&quot;$&quot;#,##0.00\)">
                  <c:v>30.27332679681713</c:v>
                </c:pt>
                <c:pt idx="125" formatCode="&quot;$&quot;#,##0.00_);[Red]\(&quot;$&quot;#,##0.00\)">
                  <c:v>30.274094163385985</c:v>
                </c:pt>
                <c:pt idx="126" formatCode="&quot;$&quot;#,##0.00_);[Red]\(&quot;$&quot;#,##0.00\)">
                  <c:v>30.274813993972696</c:v>
                </c:pt>
                <c:pt idx="127" formatCode="&quot;$&quot;#,##0.00_);[Red]\(&quot;$&quot;#,##0.00\)">
                  <c:v>30.275489233284123</c:v>
                </c:pt>
                <c:pt idx="128" formatCode="&quot;$&quot;#,##0.00_);[Red]\(&quot;$&quot;#,##0.00\)">
                  <c:v>30.276122643611661</c:v>
                </c:pt>
                <c:pt idx="129" formatCode="&quot;$&quot;#,##0.00_);[Red]\(&quot;$&quot;#,##0.00\)">
                  <c:v>30.276716816131291</c:v>
                </c:pt>
                <c:pt idx="130" formatCode="&quot;$&quot;#,##0.00_);[Red]\(&quot;$&quot;#,##0.00\)">
                  <c:v>30.277274181503692</c:v>
                </c:pt>
                <c:pt idx="131" formatCode="&quot;$&quot;#,##0.00_);[Red]\(&quot;$&quot;#,##0.00\)">
                  <c:v>30.277797019817623</c:v>
                </c:pt>
                <c:pt idx="132" formatCode="&quot;$&quot;#,##0.00_);[Red]\(&quot;$&quot;#,##0.00\)">
                  <c:v>30.278287469917419</c:v>
                </c:pt>
                <c:pt idx="133" formatCode="&quot;$&quot;#,##0.00_);[Red]\(&quot;$&quot;#,##0.00\)">
                  <c:v>30.278747538152622</c:v>
                </c:pt>
                <c:pt idx="134" formatCode="&quot;$&quot;#,##0.00_);[Red]\(&quot;$&quot;#,##0.00\)">
                  <c:v>30.279179106585651</c:v>
                </c:pt>
                <c:pt idx="135" formatCode="&quot;$&quot;#,##0.00_);[Red]\(&quot;$&quot;#,##0.00\)">
                  <c:v>30.279583940690969</c:v>
                </c:pt>
                <c:pt idx="136" formatCode="&quot;$&quot;#,##0.00_);[Red]\(&quot;$&quot;#,##0.00\)">
                  <c:v>30.279963696577376</c:v>
                </c:pt>
                <c:pt idx="137" formatCode="&quot;$&quot;#,##0.00_);[Red]\(&quot;$&quot;#,##0.00\)">
                  <c:v>30.28031992776285</c:v>
                </c:pt>
                <c:pt idx="138" formatCode="&quot;$&quot;#,##0.00_);[Red]\(&quot;$&quot;#,##0.00\)">
                  <c:v>30.280654091529758</c:v>
                </c:pt>
                <c:pt idx="139" formatCode="&quot;$&quot;#,##0.00_);[Red]\(&quot;$&quot;#,##0.00\)">
                  <c:v>30.280967554886324</c:v>
                </c:pt>
                <c:pt idx="140" formatCode="&quot;$&quot;#,##0.00_);[Red]\(&quot;$&quot;#,##0.00\)">
                  <c:v>30.281261600158853</c:v>
                </c:pt>
                <c:pt idx="141" formatCode="&quot;$&quot;#,##0.00_);[Red]\(&quot;$&quot;#,##0.00\)">
                  <c:v>30.281537430237513</c:v>
                </c:pt>
                <c:pt idx="142" formatCode="&quot;$&quot;#,##0.00_);[Red]\(&quot;$&quot;#,##0.00\)">
                  <c:v>30.281796173497138</c:v>
                </c:pt>
                <c:pt idx="143" formatCode="&quot;$&quot;#,##0.00_);[Red]\(&quot;$&quot;#,##0.00\)">
                  <c:v>30.282038888413247</c:v>
                </c:pt>
                <c:pt idx="144" formatCode="&quot;$&quot;#,##0.00_);[Red]\(&quot;$&quot;#,##0.00\)">
                  <c:v>30.282266567892073</c:v>
                </c:pt>
                <c:pt idx="145" formatCode="&quot;$&quot;#,##0.00_);[Red]\(&quot;$&quot;#,##0.00\)">
                  <c:v>30.282480143332389</c:v>
                </c:pt>
                <c:pt idx="146" formatCode="&quot;$&quot;#,##0.00_);[Red]\(&quot;$&quot;#,##0.00\)">
                  <c:v>30.282680488435691</c:v>
                </c:pt>
                <c:pt idx="147" formatCode="&quot;$&quot;#,##0.00_);[Red]\(&quot;$&quot;#,##0.00\)">
                  <c:v>30.282868422780385</c:v>
                </c:pt>
                <c:pt idx="148" formatCode="&quot;$&quot;#,##0.00_);[Red]\(&quot;$&quot;#,##0.00\)">
                  <c:v>30.283044715174523</c:v>
                </c:pt>
                <c:pt idx="149" formatCode="&quot;$&quot;#,##0.00_);[Red]\(&quot;$&quot;#,##0.00\)">
                  <c:v>30.283210086800882</c:v>
                </c:pt>
                <c:pt idx="150" formatCode="&quot;$&quot;#,##0.00_);[Red]\(&quot;$&quot;#,##0.00\)">
                  <c:v>30.283365214167201</c:v>
                </c:pt>
                <c:pt idx="151" formatCode="&quot;$&quot;#,##0.00_);[Red]\(&quot;$&quot;#,##0.00\)">
                  <c:v>30.283510731873662</c:v>
                </c:pt>
                <c:pt idx="152" formatCode="&quot;$&quot;#,##0.00_);[Red]\(&quot;$&quot;#,##0.00\)">
                  <c:v>30.283647235208921</c:v>
                </c:pt>
                <c:pt idx="153" formatCode="&quot;$&quot;#,##0.00_);[Red]\(&quot;$&quot;#,##0.00\)">
                  <c:v>30.28377528258536</c:v>
                </c:pt>
                <c:pt idx="154" formatCode="&quot;$&quot;#,##0.00_);[Red]\(&quot;$&quot;#,##0.00\)">
                  <c:v>30.283895397823439</c:v>
                </c:pt>
                <c:pt idx="155" formatCode="&quot;$&quot;#,##0.00_);[Red]\(&quot;$&quot;#,##0.00\)">
                  <c:v>30.284008072294551</c:v>
                </c:pt>
                <c:pt idx="156" formatCode="&quot;$&quot;#,##0.00_);[Red]\(&quot;$&quot;#,##0.00\)">
                  <c:v>30.284113766931178</c:v>
                </c:pt>
                <c:pt idx="157" formatCode="&quot;$&quot;#,##0.00_);[Red]\(&quot;$&quot;#,##0.00\)">
                  <c:v>30.28421291411243</c:v>
                </c:pt>
                <c:pt idx="158" formatCode="&quot;$&quot;#,##0.00_);[Red]\(&quot;$&quot;#,##0.00\)">
                  <c:v>30.284305919432903</c:v>
                </c:pt>
                <c:pt idx="159" formatCode="&quot;$&quot;#,##0.00_);[Red]\(&quot;$&quot;#,##0.00\)">
                  <c:v>30.284393163361841</c:v>
                </c:pt>
                <c:pt idx="160" formatCode="&quot;$&quot;#,##0.00_);[Red]\(&quot;$&quot;#,##0.00\)">
                  <c:v>30.284475002799606</c:v>
                </c:pt>
                <c:pt idx="161" formatCode="&quot;$&quot;#,##0.00_);[Red]\(&quot;$&quot;#,##0.00\)">
                  <c:v>30.284551772537689</c:v>
                </c:pt>
                <c:pt idx="162" formatCode="&quot;$&quot;#,##0.00_);[Red]\(&quot;$&quot;#,##0.00\)">
                  <c:v>30.284623786628273</c:v>
                </c:pt>
                <c:pt idx="163" formatCode="&quot;$&quot;#,##0.00_);[Red]\(&quot;$&quot;#,##0.00\)">
                  <c:v>30.284691339669006</c:v>
                </c:pt>
                <c:pt idx="164" formatCode="&quot;$&quot;#,##0.00_);[Red]\(&quot;$&quot;#,##0.00\)">
                  <c:v>30.284754708008098</c:v>
                </c:pt>
                <c:pt idx="165" formatCode="&quot;$&quot;#,##0.00_);[Red]\(&quot;$&quot;#,##0.00\)">
                  <c:v>30.284814150874855</c:v>
                </c:pt>
                <c:pt idx="166" formatCode="&quot;$&quot;#,##0.00_);[Red]\(&quot;$&quot;#,##0.00\)">
                  <c:v>30.284869911440129</c:v>
                </c:pt>
                <c:pt idx="167" formatCode="&quot;$&quot;#,##0.00_);[Red]\(&quot;$&quot;#,##0.00\)">
                  <c:v>30.284922217811101</c:v>
                </c:pt>
                <c:pt idx="168" formatCode="&quot;$&quot;#,##0.00_);[Red]\(&quot;$&quot;#,##0.00\)">
                  <c:v>30.284971283964396</c:v>
                </c:pt>
                <c:pt idx="169" formatCode="&quot;$&quot;#,##0.00_);[Red]\(&quot;$&quot;#,##0.00\)">
                  <c:v>30.28501731062147</c:v>
                </c:pt>
                <c:pt idx="170" formatCode="&quot;$&quot;#,##0.00_);[Red]\(&quot;$&quot;#,##0.00\)">
                  <c:v>30.2850604860697</c:v>
                </c:pt>
                <c:pt idx="171" formatCode="&quot;$&quot;#,##0.00_);[Red]\(&quot;$&quot;#,##0.00\)">
                  <c:v>30.28510098693264</c:v>
                </c:pt>
                <c:pt idx="172" formatCode="&quot;$&quot;#,##0.00_);[Red]\(&quot;$&quot;#,##0.00\)">
                  <c:v>30.285138978892565</c:v>
                </c:pt>
                <c:pt idx="173" formatCode="&quot;$&quot;#,##0.00_);[Red]\(&quot;$&quot;#,##0.00\)">
                  <c:v>30.285174617368252</c:v>
                </c:pt>
                <c:pt idx="174" formatCode="&quot;$&quot;#,##0.00_);[Red]\(&quot;$&quot;#,##0.00\)">
                  <c:v>30.28520804815075</c:v>
                </c:pt>
                <c:pt idx="175" formatCode="&quot;$&quot;#,##0.00_);[Red]\(&quot;$&quot;#,##0.00\)">
                  <c:v>30.285239407999825</c:v>
                </c:pt>
                <c:pt idx="176" formatCode="&quot;$&quot;#,##0.00_);[Red]\(&quot;$&quot;#,##0.00\)">
                  <c:v>30.285268825203378</c:v>
                </c:pt>
                <c:pt idx="177" formatCode="&quot;$&quot;#,##0.00_);[Red]\(&quot;$&quot;#,##0.00\)">
                  <c:v>30.285296420102284</c:v>
                </c:pt>
                <c:pt idx="178" formatCode="&quot;$&quot;#,##0.00_);[Red]\(&quot;$&quot;#,##0.00\)">
                  <c:v>30.285322305582678</c:v>
                </c:pt>
                <c:pt idx="179" formatCode="&quot;$&quot;#,##0.00_);[Red]\(&quot;$&quot;#,##0.00\)">
                  <c:v>30.285346587537738</c:v>
                </c:pt>
                <c:pt idx="180" formatCode="&quot;$&quot;#,##0.00_);[Red]\(&quot;$&quot;#,##0.00\)">
                  <c:v>30.285369365300888</c:v>
                </c:pt>
                <c:pt idx="181" formatCode="&quot;$&quot;#,##0.00_);[Red]\(&quot;$&quot;#,##0.00\)">
                  <c:v>30.285390732052164</c:v>
                </c:pt>
                <c:pt idx="182" formatCode="&quot;$&quot;#,##0.00_);[Red]\(&quot;$&quot;#,##0.00\)">
                  <c:v>30.285410775199377</c:v>
                </c:pt>
                <c:pt idx="183" formatCode="&quot;$&quot;#,##0.00_);[Red]\(&quot;$&quot;#,##0.00\)">
                  <c:v>30.285429576735698</c:v>
                </c:pt>
                <c:pt idx="184" formatCode="&quot;$&quot;#,##0.00_);[Red]\(&quot;$&quot;#,##0.00\)">
                  <c:v>30.285447213575079</c:v>
                </c:pt>
                <c:pt idx="185" formatCode="&quot;$&quot;#,##0.00_);[Red]\(&quot;$&quot;#,##0.00\)">
                  <c:v>30.285463757866889</c:v>
                </c:pt>
                <c:pt idx="186" formatCode="&quot;$&quot;#,##0.00_);[Red]\(&quot;$&quot;#,##0.00\)">
                  <c:v>30.285479277291067</c:v>
                </c:pt>
                <c:pt idx="187" formatCode="&quot;$&quot;#,##0.00_);[Red]\(&quot;$&quot;#,##0.00\)">
                  <c:v>30.285493835334986</c:v>
                </c:pt>
                <c:pt idx="188" formatCode="&quot;$&quot;#,##0.00_);[Red]\(&quot;$&quot;#,##0.00\)">
                  <c:v>30.285507491553176</c:v>
                </c:pt>
                <c:pt idx="189" formatCode="&quot;$&quot;#,##0.00_);[Red]\(&quot;$&quot;#,##0.00\)">
                  <c:v>30.285520301810944</c:v>
                </c:pt>
                <c:pt idx="190" formatCode="&quot;$&quot;#,##0.00_);[Red]\(&quot;$&quot;#,##0.00\)">
                  <c:v>30.285532318512924</c:v>
                </c:pt>
                <c:pt idx="191" formatCode="&quot;$&quot;#,##0.00_);[Red]\(&quot;$&quot;#,##0.00\)">
                  <c:v>30.285543590817436</c:v>
                </c:pt>
                <c:pt idx="192" formatCode="&quot;$&quot;#,##0.00_);[Red]\(&quot;$&quot;#,##0.00\)">
                  <c:v>30.285554164837592</c:v>
                </c:pt>
                <c:pt idx="193" formatCode="&quot;$&quot;#,##0.00_);[Red]\(&quot;$&quot;#,##0.00\)">
                  <c:v>30.285564083829961</c:v>
                </c:pt>
                <c:pt idx="194" formatCode="&quot;$&quot;#,##0.00_);[Red]\(&quot;$&quot;#,##0.00\)">
                  <c:v>30.285573388371471</c:v>
                </c:pt>
                <c:pt idx="195" formatCode="&quot;$&quot;#,##0.00_);[Red]\(&quot;$&quot;#,##0.00\)">
                  <c:v>30.28558211652545</c:v>
                </c:pt>
                <c:pt idx="196" formatCode="&quot;$&quot;#,##0.00_);[Red]\(&quot;$&quot;#,##0.00\)">
                  <c:v>30.285590303997331</c:v>
                </c:pt>
                <c:pt idx="197" formatCode="&quot;$&quot;#,##0.00_);[Red]\(&quot;$&quot;#,##0.00\)">
                  <c:v>30.285597984280685</c:v>
                </c:pt>
                <c:pt idx="198" formatCode="&quot;$&quot;#,##0.00_);[Red]\(&quot;$&quot;#,##0.00\)">
                  <c:v>30.285605188794271</c:v>
                </c:pt>
                <c:pt idx="199" formatCode="&quot;$&quot;#,##0.00_);[Red]\(&quot;$&quot;#,##0.00\)">
                  <c:v>30.285611947010558</c:v>
                </c:pt>
                <c:pt idx="200" formatCode="&quot;$&quot;#,##0.00_);[Red]\(&quot;$&quot;#,##0.00\)">
                  <c:v>30.285618286576277</c:v>
                </c:pt>
                <c:pt idx="201" formatCode="&quot;$&quot;#,##0.00_);[Red]\(&quot;$&quot;#,##0.00\)">
                  <c:v>30.285624233425537</c:v>
                </c:pt>
                <c:pt idx="202" formatCode="&quot;$&quot;#,##0.00_);[Red]\(&quot;$&quot;#,##0.00\)">
                  <c:v>30.285629811885904</c:v>
                </c:pt>
                <c:pt idx="203" formatCode="&quot;$&quot;#,##0.00_);[Red]\(&quot;$&quot;#,##0.00\)">
                  <c:v>30.28563504477793</c:v>
                </c:pt>
                <c:pt idx="204" formatCode="&quot;$&quot;#,##0.00_);[Red]\(&quot;$&quot;#,##0.00\)">
                  <c:v>30.2856399535085</c:v>
                </c:pt>
                <c:pt idx="205" formatCode="&quot;$&quot;#,##0.00_);[Red]\(&quot;$&quot;#,##0.00\)">
                  <c:v>30.28564455815842</c:v>
                </c:pt>
                <c:pt idx="206" formatCode="&quot;$&quot;#,##0.00_);[Red]\(&quot;$&quot;#,##0.00\)">
                  <c:v>30.285648877564537</c:v>
                </c:pt>
                <c:pt idx="207" formatCode="&quot;$&quot;#,##0.00_);[Red]\(&quot;$&quot;#,##0.00\)">
                  <c:v>30.285652929396822</c:v>
                </c:pt>
                <c:pt idx="208" formatCode="&quot;$&quot;#,##0.00_);[Red]\(&quot;$&quot;#,##0.00\)">
                  <c:v>30.285656730230649</c:v>
                </c:pt>
                <c:pt idx="209" formatCode="&quot;$&quot;#,##0.00_);[Red]\(&quot;$&quot;#,##0.00\)">
                  <c:v>30.285660295614594</c:v>
                </c:pt>
                <c:pt idx="210" formatCode="&quot;$&quot;#,##0.00_);[Red]\(&quot;$&quot;#,##0.00\)">
                  <c:v>30.285663640134043</c:v>
                </c:pt>
                <c:pt idx="211" formatCode="&quot;$&quot;#,##0.00_);[Red]\(&quot;$&quot;#,##0.00\)">
                  <c:v>30.285666777470873</c:v>
                </c:pt>
                <c:pt idx="212" formatCode="&quot;$&quot;#,##0.00_);[Red]\(&quot;$&quot;#,##0.00\)">
                  <c:v>30.285669720459403</c:v>
                </c:pt>
                <c:pt idx="213" formatCode="&quot;$&quot;#,##0.00_);[Red]\(&quot;$&quot;#,##0.00\)">
                  <c:v>30.28567248113891</c:v>
                </c:pt>
                <c:pt idx="214" formatCode="&quot;$&quot;#,##0.00_);[Red]\(&quot;$&quot;#,##0.00\)">
                  <c:v>30.285675070802874</c:v>
                </c:pt>
                <c:pt idx="215" formatCode="&quot;$&quot;#,##0.00_);[Red]\(&quot;$&quot;#,##0.00\)">
                  <c:v>30.285677500045175</c:v>
                </c:pt>
                <c:pt idx="216" formatCode="&quot;$&quot;#,##0.00_);[Red]\(&quot;$&quot;#,##0.00\)">
                  <c:v>30.285679778803441</c:v>
                </c:pt>
                <c:pt idx="217" formatCode="&quot;$&quot;#,##0.00_);[Red]\(&quot;$&quot;#,##0.00\)">
                  <c:v>30.285681916399692</c:v>
                </c:pt>
                <c:pt idx="218" formatCode="&quot;$&quot;#,##0.00_);[Red]\(&quot;$&quot;#,##0.00\)">
                  <c:v>30.285683921578475</c:v>
                </c:pt>
                <c:pt idx="219" formatCode="&quot;$&quot;#,##0.00_);[Red]\(&quot;$&quot;#,##0.00\)">
                  <c:v>30.285685802542641</c:v>
                </c:pt>
                <c:pt idx="220" formatCode="&quot;$&quot;#,##0.00_);[Red]\(&quot;$&quot;#,##0.00\)">
                  <c:v>30.285687566986905</c:v>
                </c:pt>
                <c:pt idx="221" formatCode="&quot;$&quot;#,##0.00_);[Red]\(&quot;$&quot;#,##0.00\)">
                  <c:v>30.28568922212931</c:v>
                </c:pt>
                <c:pt idx="222" formatCode="&quot;$&quot;#,##0.00_);[Red]\(&quot;$&quot;#,##0.00\)">
                  <c:v>30.285690774740772</c:v>
                </c:pt>
                <c:pt idx="223" formatCode="&quot;$&quot;#,##0.00_);[Red]\(&quot;$&quot;#,##0.00\)">
                  <c:v>30.285692231172764</c:v>
                </c:pt>
                <c:pt idx="224" formatCode="&quot;$&quot;#,##0.00_);[Red]\(&quot;$&quot;#,##0.00\)">
                  <c:v>30.2856935973833</c:v>
                </c:pt>
                <c:pt idx="225" formatCode="&quot;$&quot;#,##0.00_);[Red]\(&quot;$&quot;#,##0.00\)">
                  <c:v>30.285694878961326</c:v>
                </c:pt>
                <c:pt idx="226" formatCode="&quot;$&quot;#,##0.00_);[Red]\(&quot;$&quot;#,##0.00\)">
                  <c:v>30.285696081149567</c:v>
                </c:pt>
                <c:pt idx="227" formatCode="&quot;$&quot;#,##0.00_);[Red]\(&quot;$&quot;#,##0.00\)">
                  <c:v>30.285697208865962</c:v>
                </c:pt>
                <c:pt idx="228" formatCode="&quot;$&quot;#,##0.00_);[Red]\(&quot;$&quot;#,##0.00\)">
                  <c:v>30.285698266723823</c:v>
                </c:pt>
                <c:pt idx="229" formatCode="&quot;$&quot;#,##0.00_);[Red]\(&quot;$&quot;#,##0.00\)">
                  <c:v>30.28569925905067</c:v>
                </c:pt>
                <c:pt idx="230" formatCode="&quot;$&quot;#,##0.00_);[Red]\(&quot;$&quot;#,##0.00\)">
                  <c:v>30.285700189905938</c:v>
                </c:pt>
                <c:pt idx="231" formatCode="&quot;$&quot;#,##0.00_);[Red]\(&quot;$&quot;#,##0.00\)">
                  <c:v>30.285701063097608</c:v>
                </c:pt>
                <c:pt idx="232" formatCode="&quot;$&quot;#,##0.00_);[Red]\(&quot;$&quot;#,##0.00\)">
                  <c:v>30.285701882197763</c:v>
                </c:pt>
                <c:pt idx="233" formatCode="&quot;$&quot;#,##0.00_);[Red]\(&quot;$&quot;#,##0.00\)">
                  <c:v>30.285702650557198</c:v>
                </c:pt>
                <c:pt idx="234" formatCode="&quot;$&quot;#,##0.00_);[Red]\(&quot;$&quot;#,##0.00\)">
                  <c:v>30.285703371319141</c:v>
                </c:pt>
                <c:pt idx="235" formatCode="&quot;$&quot;#,##0.00_);[Red]\(&quot;$&quot;#,##0.00\)">
                  <c:v>30.285704047432112</c:v>
                </c:pt>
                <c:pt idx="236" formatCode="&quot;$&quot;#,##0.00_);[Red]\(&quot;$&quot;#,##0.00\)">
                  <c:v>30.285704681661986</c:v>
                </c:pt>
                <c:pt idx="237" formatCode="&quot;$&quot;#,##0.00_);[Red]\(&quot;$&quot;#,##0.00\)">
                  <c:v>30.285705276603281</c:v>
                </c:pt>
                <c:pt idx="238" formatCode="&quot;$&quot;#,##0.00_);[Red]\(&quot;$&quot;#,##0.00\)">
                  <c:v>30.285705834689804</c:v>
                </c:pt>
                <c:pt idx="239" formatCode="&quot;$&quot;#,##0.00_);[Red]\(&quot;$&quot;#,##0.00\)">
                  <c:v>30.285706358204592</c:v>
                </c:pt>
                <c:pt idx="240" formatCode="&quot;$&quot;#,##0.00_);[Red]\(&quot;$&quot;#,##0.00\)">
                  <c:v>30.285706849289262</c:v>
                </c:pt>
                <c:pt idx="241" formatCode="&quot;$&quot;#,##0.00_);[Red]\(&quot;$&quot;#,##0.00\)">
                  <c:v>30.285707309952763</c:v>
                </c:pt>
                <c:pt idx="242" formatCode="&quot;$&quot;#,##0.00_);[Red]\(&quot;$&quot;#,##0.00\)">
                  <c:v>30.285707742079584</c:v>
                </c:pt>
                <c:pt idx="243" formatCode="&quot;$&quot;#,##0.00_);[Red]\(&quot;$&quot;#,##0.00\)">
                  <c:v>30.285708147437486</c:v>
                </c:pt>
                <c:pt idx="244" formatCode="&quot;$&quot;#,##0.00_);[Red]\(&quot;$&quot;#,##0.00\)">
                  <c:v>30.285708527684719</c:v>
                </c:pt>
                <c:pt idx="245" formatCode="&quot;$&quot;#,##0.00_);[Red]\(&quot;$&quot;#,##0.00\)">
                  <c:v>30.28570888437682</c:v>
                </c:pt>
                <c:pt idx="246" formatCode="&quot;$&quot;#,##0.00_);[Red]\(&quot;$&quot;#,##0.00\)">
                  <c:v>30.285709218972951</c:v>
                </c:pt>
                <c:pt idx="247" formatCode="&quot;$&quot;#,##0.00_);[Red]\(&quot;$&quot;#,##0.00\)">
                  <c:v>30.285709532841885</c:v>
                </c:pt>
                <c:pt idx="248" formatCode="&quot;$&quot;#,##0.00_);[Red]\(&quot;$&quot;#,##0.00\)">
                  <c:v>30.28570982726761</c:v>
                </c:pt>
                <c:pt idx="249" formatCode="&quot;$&quot;#,##0.00_);[Red]\(&quot;$&quot;#,##0.00\)">
                  <c:v>30.285710103454573</c:v>
                </c:pt>
                <c:pt idx="250" formatCode="&quot;$&quot;#,##0.00_);[Red]\(&quot;$&quot;#,##0.00\)">
                  <c:v>30.285710362532608</c:v>
                </c:pt>
                <c:pt idx="251" formatCode="&quot;$&quot;#,##0.00_);[Red]\(&quot;$&quot;#,##0.00\)">
                  <c:v>30.285710605561565</c:v>
                </c:pt>
                <c:pt idx="252" formatCode="&quot;$&quot;#,##0.00_);[Red]\(&quot;$&quot;#,##0.00\)">
                  <c:v>30.285710833535628</c:v>
                </c:pt>
                <c:pt idx="253" formatCode="&quot;$&quot;#,##0.00_);[Red]\(&quot;$&quot;#,##0.00\)">
                  <c:v>30.285711047387405</c:v>
                </c:pt>
                <c:pt idx="254" formatCode="&quot;$&quot;#,##0.00_);[Red]\(&quot;$&quot;#,##0.00\)">
                  <c:v>30.285711247991731</c:v>
                </c:pt>
                <c:pt idx="255" formatCode="&quot;$&quot;#,##0.00_);[Red]\(&quot;$&quot;#,##0.00\)">
                  <c:v>30.285711436169233</c:v>
                </c:pt>
                <c:pt idx="256" formatCode="&quot;$&quot;#,##0.00_);[Red]\(&quot;$&quot;#,##0.00\)">
                  <c:v>30.285711612689724</c:v>
                </c:pt>
                <c:pt idx="257" formatCode="&quot;$&quot;#,##0.00_);[Red]\(&quot;$&quot;#,##0.00\)">
                  <c:v>30.285711778275321</c:v>
                </c:pt>
                <c:pt idx="258" formatCode="&quot;$&quot;#,##0.00_);[Red]\(&quot;$&quot;#,##0.00\)">
                  <c:v>30.285711933603402</c:v>
                </c:pt>
                <c:pt idx="259" formatCode="&quot;$&quot;#,##0.00_);[Red]\(&quot;$&quot;#,##0.00\)">
                  <c:v>30.285712079309388</c:v>
                </c:pt>
                <c:pt idx="260" formatCode="&quot;$&quot;#,##0.00_);[Red]\(&quot;$&quot;#,##0.00\)">
                  <c:v>30.285712215989339</c:v>
                </c:pt>
                <c:pt idx="261" formatCode="&quot;$&quot;#,##0.00_);[Red]\(&quot;$&quot;#,##0.00\)">
                  <c:v>30.285712344202391</c:v>
                </c:pt>
                <c:pt idx="262" formatCode="&quot;$&quot;#,##0.00_);[Red]\(&quot;$&quot;#,##0.00\)">
                  <c:v>30.285712464473043</c:v>
                </c:pt>
                <c:pt idx="263" formatCode="&quot;$&quot;#,##0.00_);[Red]\(&quot;$&quot;#,##0.00\)">
                  <c:v>30.285712577293303</c:v>
                </c:pt>
                <c:pt idx="264" formatCode="&quot;$&quot;#,##0.00_);[Red]\(&quot;$&quot;#,##0.00\)">
                  <c:v>30.285712683124693</c:v>
                </c:pt>
                <c:pt idx="265" formatCode="&quot;$&quot;#,##0.00_);[Red]\(&quot;$&quot;#,##0.00\)">
                  <c:v>30.285712782400161</c:v>
                </c:pt>
                <c:pt idx="266" formatCode="&quot;$&quot;#,##0.00_);[Red]\(&quot;$&quot;#,##0.00\)">
                  <c:v>30.285712875525814</c:v>
                </c:pt>
                <c:pt idx="267" formatCode="&quot;$&quot;#,##0.00_);[Red]\(&quot;$&quot;#,##0.00\)">
                  <c:v>30.285712962882624</c:v>
                </c:pt>
                <c:pt idx="268" formatCode="&quot;$&quot;#,##0.00_);[Red]\(&quot;$&quot;#,##0.00\)">
                  <c:v>30.285713044827951</c:v>
                </c:pt>
                <c:pt idx="269" formatCode="&quot;$&quot;#,##0.00_);[Red]\(&quot;$&quot;#,##0.00\)">
                  <c:v>30.285713121697018</c:v>
                </c:pt>
                <c:pt idx="270" formatCode="&quot;$&quot;#,##0.00_);[Red]\(&quot;$&quot;#,##0.00\)">
                  <c:v>30.285713193804284</c:v>
                </c:pt>
                <c:pt idx="271" formatCode="&quot;$&quot;#,##0.00_);[Red]\(&quot;$&quot;#,##0.00\)">
                  <c:v>30.285713261444727</c:v>
                </c:pt>
                <c:pt idx="272" formatCode="&quot;$&quot;#,##0.00_);[Red]\(&quot;$&quot;#,##0.00\)">
                  <c:v>30.285713324895056</c:v>
                </c:pt>
                <c:pt idx="273" formatCode="&quot;$&quot;#,##0.00_);[Red]\(&quot;$&quot;#,##0.00\)">
                  <c:v>30.28571338441483</c:v>
                </c:pt>
                <c:pt idx="274" formatCode="&quot;$&quot;#,##0.00_);[Red]\(&quot;$&quot;#,##0.00\)">
                  <c:v>30.285713440247545</c:v>
                </c:pt>
                <c:pt idx="275" formatCode="&quot;$&quot;#,##0.00_);[Red]\(&quot;$&quot;#,##0.00\)">
                  <c:v>30.285713492621593</c:v>
                </c:pt>
                <c:pt idx="276" formatCode="&quot;$&quot;#,##0.00_);[Red]\(&quot;$&quot;#,##0.00\)">
                  <c:v>30.285713541751228</c:v>
                </c:pt>
                <c:pt idx="277" formatCode="&quot;$&quot;#,##0.00_);[Red]\(&quot;$&quot;#,##0.00\)">
                  <c:v>30.285713587837439</c:v>
                </c:pt>
                <c:pt idx="278" formatCode="&quot;$&quot;#,##0.00_);[Red]\(&quot;$&quot;#,##0.00\)">
                  <c:v>30.285713631068749</c:v>
                </c:pt>
                <c:pt idx="279" formatCode="&quot;$&quot;#,##0.00_);[Red]\(&quot;$&quot;#,##0.00\)">
                  <c:v>30.285713671622016</c:v>
                </c:pt>
                <c:pt idx="280" formatCode="&quot;$&quot;#,##0.00_);[Red]\(&quot;$&quot;#,##0.00\)">
                  <c:v>30.285713709663135</c:v>
                </c:pt>
                <c:pt idx="281" formatCode="&quot;$&quot;#,##0.00_);[Red]\(&quot;$&quot;#,##0.00\)">
                  <c:v>30.285713745347721</c:v>
                </c:pt>
                <c:pt idx="282" formatCode="&quot;$&quot;#,##0.00_);[Red]\(&quot;$&quot;#,##0.00\)">
                  <c:v>30.285713778821762</c:v>
                </c:pt>
                <c:pt idx="283" formatCode="&quot;$&quot;#,##0.00_);[Red]\(&quot;$&quot;#,##0.00\)">
                  <c:v>30.285713810222184</c:v>
                </c:pt>
                <c:pt idx="284" formatCode="&quot;$&quot;#,##0.00_);[Red]\(&quot;$&quot;#,##0.00\)">
                  <c:v>30.285713839677452</c:v>
                </c:pt>
                <c:pt idx="285" formatCode="&quot;$&quot;#,##0.00_);[Red]\(&quot;$&quot;#,##0.00\)">
                  <c:v>30.285713867308054</c:v>
                </c:pt>
                <c:pt idx="286" formatCode="&quot;$&quot;#,##0.00_);[Red]\(&quot;$&quot;#,##0.00\)">
                  <c:v>30.285713893227026</c:v>
                </c:pt>
                <c:pt idx="287" formatCode="&quot;$&quot;#,##0.00_);[Red]\(&quot;$&quot;#,##0.00\)">
                  <c:v>30.285713917540395</c:v>
                </c:pt>
                <c:pt idx="288" formatCode="&quot;$&quot;#,##0.00_);[Red]\(&quot;$&quot;#,##0.00\)">
                  <c:v>30.28571394034763</c:v>
                </c:pt>
                <c:pt idx="289" formatCode="&quot;$&quot;#,##0.00_);[Red]\(&quot;$&quot;#,##0.00\)">
                  <c:v>30.285713961742026</c:v>
                </c:pt>
                <c:pt idx="290" formatCode="&quot;$&quot;#,##0.00_);[Red]\(&quot;$&quot;#,##0.00\)">
                  <c:v>30.285713981811107</c:v>
                </c:pt>
                <c:pt idx="291" formatCode="&quot;$&quot;#,##0.00_);[Red]\(&quot;$&quot;#,##0.00\)">
                  <c:v>30.285714000636968</c:v>
                </c:pt>
                <c:pt idx="292" formatCode="&quot;$&quot;#,##0.00_);[Red]\(&quot;$&quot;#,##0.00\)">
                  <c:v>30.285714018296627</c:v>
                </c:pt>
                <c:pt idx="293" formatCode="&quot;$&quot;#,##0.00_);[Red]\(&quot;$&quot;#,##0.00\)">
                  <c:v>30.285714034862327</c:v>
                </c:pt>
                <c:pt idx="294" formatCode="&quot;$&quot;#,##0.00_);[Red]\(&quot;$&quot;#,##0.00\)">
                  <c:v>30.285714050401833</c:v>
                </c:pt>
                <c:pt idx="295" formatCode="&quot;$&quot;#,##0.00_);[Red]\(&quot;$&quot;#,##0.00\)">
                  <c:v>30.285714064978713</c:v>
                </c:pt>
                <c:pt idx="296" formatCode="&quot;$&quot;#,##0.00_);[Red]\(&quot;$&quot;#,##0.00\)">
                  <c:v>30.285714078652596</c:v>
                </c:pt>
                <c:pt idx="297" formatCode="&quot;$&quot;#,##0.00_);[Red]\(&quot;$&quot;#,##0.00\)">
                  <c:v>30.285714091479427</c:v>
                </c:pt>
                <c:pt idx="298" formatCode="&quot;$&quot;#,##0.00_);[Red]\(&quot;$&quot;#,##0.00\)">
                  <c:v>30.285714103511676</c:v>
                </c:pt>
                <c:pt idx="299" formatCode="&quot;$&quot;#,##0.00_);[Red]\(&quot;$&quot;#,##0.00\)">
                  <c:v>30.285714114798566</c:v>
                </c:pt>
                <c:pt idx="300" formatCode="&quot;$&quot;#,##0.00_);[Red]\(&quot;$&quot;#,##0.00\)">
                  <c:v>30.285714125386271</c:v>
                </c:pt>
                <c:pt idx="301" formatCode="&quot;$&quot;#,##0.00_);[Red]\(&quot;$&quot;#,##0.00\)">
                  <c:v>30.285714135318099</c:v>
                </c:pt>
                <c:pt idx="302" formatCode="&quot;$&quot;#,##0.00_);[Red]\(&quot;$&quot;#,##0.00\)">
                  <c:v>30.285714144634678</c:v>
                </c:pt>
                <c:pt idx="303" formatCode="&quot;$&quot;#,##0.00_);[Red]\(&quot;$&quot;#,##0.00\)">
                  <c:v>30.285714153374126</c:v>
                </c:pt>
                <c:pt idx="304" formatCode="&quot;$&quot;#,##0.00_);[Red]\(&quot;$&quot;#,##0.00\)">
                  <c:v>30.285714161572194</c:v>
                </c:pt>
                <c:pt idx="305" formatCode="&quot;$&quot;#,##0.00_);[Red]\(&quot;$&quot;#,##0.00\)">
                  <c:v>30.285714169262416</c:v>
                </c:pt>
                <c:pt idx="306" formatCode="&quot;$&quot;#,##0.00_);[Red]\(&quot;$&quot;#,##0.00\)">
                  <c:v>30.285714176476247</c:v>
                </c:pt>
                <c:pt idx="307" formatCode="&quot;$&quot;#,##0.00_);[Red]\(&quot;$&quot;#,##0.00\)">
                  <c:v>30.285714183243204</c:v>
                </c:pt>
                <c:pt idx="308" formatCode="&quot;$&quot;#,##0.00_);[Red]\(&quot;$&quot;#,##0.00\)">
                  <c:v>30.285714189590973</c:v>
                </c:pt>
                <c:pt idx="309" formatCode="&quot;$&quot;#,##0.00_);[Red]\(&quot;$&quot;#,##0.00\)">
                  <c:v>30.285714195545516</c:v>
                </c:pt>
                <c:pt idx="310" formatCode="&quot;$&quot;#,##0.00_);[Red]\(&quot;$&quot;#,##0.00\)">
                  <c:v>30.285714201131196</c:v>
                </c:pt>
                <c:pt idx="311" formatCode="&quot;$&quot;#,##0.00_);[Red]\(&quot;$&quot;#,##0.00\)">
                  <c:v>30.285714206370855</c:v>
                </c:pt>
                <c:pt idx="312" formatCode="&quot;$&quot;#,##0.00_);[Red]\(&quot;$&quot;#,##0.00\)">
                  <c:v>30.285714211285939</c:v>
                </c:pt>
                <c:pt idx="313" formatCode="&quot;$&quot;#,##0.00_);[Red]\(&quot;$&quot;#,##0.00\)">
                  <c:v>30.285714215896544</c:v>
                </c:pt>
                <c:pt idx="314" formatCode="&quot;$&quot;#,##0.00_);[Red]\(&quot;$&quot;#,##0.00\)">
                  <c:v>30.285714220221536</c:v>
                </c:pt>
                <c:pt idx="315" formatCode="&quot;$&quot;#,##0.00_);[Red]\(&quot;$&quot;#,##0.00\)">
                  <c:v>30.285714224278607</c:v>
                </c:pt>
                <c:pt idx="316" formatCode="&quot;$&quot;#,##0.00_);[Red]\(&quot;$&quot;#,##0.00\)">
                  <c:v>30.285714228084355</c:v>
                </c:pt>
                <c:pt idx="317" formatCode="&quot;$&quot;#,##0.00_);[Red]\(&quot;$&quot;#,##0.00\)">
                  <c:v>30.285714231654357</c:v>
                </c:pt>
                <c:pt idx="318" formatCode="&quot;$&quot;#,##0.00_);[Red]\(&quot;$&quot;#,##0.00\)">
                  <c:v>30.285714235003201</c:v>
                </c:pt>
                <c:pt idx="319" formatCode="&quot;$&quot;#,##0.00_);[Red]\(&quot;$&quot;#,##0.00\)">
                  <c:v>30.2857142381446</c:v>
                </c:pt>
                <c:pt idx="320" formatCode="&quot;$&quot;#,##0.00_);[Red]\(&quot;$&quot;#,##0.00\)">
                  <c:v>30.285714241091394</c:v>
                </c:pt>
                <c:pt idx="321" formatCode="&quot;$&quot;#,##0.00_);[Red]\(&quot;$&quot;#,##0.00\)">
                  <c:v>30.285714243855644</c:v>
                </c:pt>
                <c:pt idx="322" formatCode="&quot;$&quot;#,##0.00_);[Red]\(&quot;$&quot;#,##0.00\)">
                  <c:v>30.285714246448659</c:v>
                </c:pt>
                <c:pt idx="323" formatCode="&quot;$&quot;#,##0.00_);[Red]\(&quot;$&quot;#,##0.00\)">
                  <c:v>30.285714248881042</c:v>
                </c:pt>
                <c:pt idx="324" formatCode="&quot;$&quot;#,##0.00_);[Red]\(&quot;$&quot;#,##0.00\)">
                  <c:v>30.285714251162748</c:v>
                </c:pt>
                <c:pt idx="325" formatCode="&quot;$&quot;#,##0.00_);[Red]\(&quot;$&quot;#,##0.00\)">
                  <c:v>30.285714253303109</c:v>
                </c:pt>
                <c:pt idx="326" formatCode="&quot;$&quot;#,##0.00_);[Red]\(&quot;$&quot;#,##0.00\)">
                  <c:v>30.285714255310882</c:v>
                </c:pt>
                <c:pt idx="327" formatCode="&quot;$&quot;#,##0.00_);[Red]\(&quot;$&quot;#,##0.00\)">
                  <c:v>30.285714257194279</c:v>
                </c:pt>
                <c:pt idx="328" formatCode="&quot;$&quot;#,##0.00_);[Red]\(&quot;$&quot;#,##0.00\)">
                  <c:v>30.285714258961011</c:v>
                </c:pt>
                <c:pt idx="329" formatCode="&quot;$&quot;#,##0.00_);[Red]\(&quot;$&quot;#,##0.00\)">
                  <c:v>30.285714260618292</c:v>
                </c:pt>
                <c:pt idx="330" formatCode="&quot;$&quot;#,##0.00_);[Red]\(&quot;$&quot;#,##0.00\)">
                  <c:v>30.28571426217291</c:v>
                </c:pt>
                <c:pt idx="331" formatCode="&quot;$&quot;#,##0.00_);[Red]\(&quot;$&quot;#,##0.00\)">
                  <c:v>30.285714263631224</c:v>
                </c:pt>
                <c:pt idx="332" formatCode="&quot;$&quot;#,##0.00_);[Red]\(&quot;$&quot;#,##0.00\)">
                  <c:v>30.285714264999203</c:v>
                </c:pt>
                <c:pt idx="333" formatCode="&quot;$&quot;#,##0.00_);[Red]\(&quot;$&quot;#,##0.00\)">
                  <c:v>30.285714266282437</c:v>
                </c:pt>
                <c:pt idx="334" formatCode="&quot;$&quot;#,##0.00_);[Red]\(&quot;$&quot;#,##0.00\)">
                  <c:v>30.285714267486178</c:v>
                </c:pt>
                <c:pt idx="335" formatCode="&quot;$&quot;#,##0.00_);[Red]\(&quot;$&quot;#,##0.00\)">
                  <c:v>30.285714268615354</c:v>
                </c:pt>
                <c:pt idx="336" formatCode="&quot;$&quot;#,##0.00_);[Red]\(&quot;$&quot;#,##0.00\)">
                  <c:v>30.285714269674578</c:v>
                </c:pt>
                <c:pt idx="337" formatCode="&quot;$&quot;#,##0.00_);[Red]\(&quot;$&quot;#,##0.00\)">
                  <c:v>30.285714270668191</c:v>
                </c:pt>
                <c:pt idx="338" formatCode="&quot;$&quot;#,##0.00_);[Red]\(&quot;$&quot;#,##0.00\)">
                  <c:v>30.285714271600252</c:v>
                </c:pt>
                <c:pt idx="339" formatCode="&quot;$&quot;#,##0.00_);[Red]\(&quot;$&quot;#,##0.00\)">
                  <c:v>30.285714272474571</c:v>
                </c:pt>
                <c:pt idx="340" formatCode="&quot;$&quot;#,##0.00_);[Red]\(&quot;$&quot;#,##0.00\)">
                  <c:v>30.285714273294733</c:v>
                </c:pt>
                <c:pt idx="341" formatCode="&quot;$&quot;#,##0.00_);[Red]\(&quot;$&quot;#,##0.00\)">
                  <c:v>30.285714274064087</c:v>
                </c:pt>
                <c:pt idx="342" formatCode="&quot;$&quot;#,##0.00_);[Red]\(&quot;$&quot;#,##0.00\)">
                  <c:v>30.285714274785786</c:v>
                </c:pt>
                <c:pt idx="343" formatCode="&quot;$&quot;#,##0.00_);[Red]\(&quot;$&quot;#,##0.00\)">
                  <c:v>30.285714275462773</c:v>
                </c:pt>
                <c:pt idx="344" formatCode="&quot;$&quot;#,##0.00_);[Red]\(&quot;$&quot;#,##0.00\)">
                  <c:v>30.285714276097824</c:v>
                </c:pt>
                <c:pt idx="345" formatCode="&quot;$&quot;#,##0.00_);[Red]\(&quot;$&quot;#,##0.00\)">
                  <c:v>30.285714276693536</c:v>
                </c:pt>
                <c:pt idx="346" formatCode="&quot;$&quot;#,##0.00_);[Red]\(&quot;$&quot;#,##0.00\)">
                  <c:v>30.285714277252342</c:v>
                </c:pt>
                <c:pt idx="347" formatCode="&quot;$&quot;#,##0.00_);[Red]\(&quot;$&quot;#,##0.00\)">
                  <c:v>30.285714277776535</c:v>
                </c:pt>
                <c:pt idx="348" formatCode="&quot;$&quot;#,##0.00_);[Red]\(&quot;$&quot;#,##0.00\)">
                  <c:v>30.285714278268255</c:v>
                </c:pt>
                <c:pt idx="349" formatCode="&quot;$&quot;#,##0.00_);[Red]\(&quot;$&quot;#,##0.00\)">
                  <c:v>30.285714278729515</c:v>
                </c:pt>
                <c:pt idx="350" formatCode="&quot;$&quot;#,##0.00_);[Red]\(&quot;$&quot;#,##0.00\)">
                  <c:v>30.2857142791622</c:v>
                </c:pt>
                <c:pt idx="351" formatCode="&quot;$&quot;#,##0.00_);[Red]\(&quot;$&quot;#,##0.00\)">
                  <c:v>30.285714279568083</c:v>
                </c:pt>
                <c:pt idx="352" formatCode="&quot;$&quot;#,##0.00_);[Red]\(&quot;$&quot;#,##0.00\)">
                  <c:v>30.28571427994882</c:v>
                </c:pt>
                <c:pt idx="353" formatCode="&quot;$&quot;#,##0.00_);[Red]\(&quot;$&quot;#,##0.00\)">
                  <c:v>30.285714280305971</c:v>
                </c:pt>
                <c:pt idx="354" formatCode="&quot;$&quot;#,##0.00_);[Red]\(&quot;$&quot;#,##0.00\)">
                  <c:v>30.285714280641002</c:v>
                </c:pt>
                <c:pt idx="355" formatCode="&quot;$&quot;#,##0.00_);[Red]\(&quot;$&quot;#,##0.00\)">
                  <c:v>30.285714280955276</c:v>
                </c:pt>
                <c:pt idx="356" formatCode="&quot;$&quot;#,##0.00_);[Red]\(&quot;$&quot;#,##0.00\)">
                  <c:v>30.285714281250083</c:v>
                </c:pt>
                <c:pt idx="357" formatCode="&quot;$&quot;#,##0.00_);[Red]\(&quot;$&quot;#,##0.00\)">
                  <c:v>30.285714281526626</c:v>
                </c:pt>
                <c:pt idx="358" formatCode="&quot;$&quot;#,##0.00_);[Red]\(&quot;$&quot;#,##0.00\)">
                  <c:v>30.285714281786039</c:v>
                </c:pt>
                <c:pt idx="359" formatCode="&quot;$&quot;#,##0.00_);[Red]\(&quot;$&quot;#,##0.00\)">
                  <c:v>30.285714282029385</c:v>
                </c:pt>
                <c:pt idx="360" formatCode="&quot;$&quot;#,##0.00_);[Red]\(&quot;$&quot;#,##0.00\)">
                  <c:v>30.285714282257651</c:v>
                </c:pt>
                <c:pt idx="361" formatCode="&quot;$&quot;#,##0.00_);[Red]\(&quot;$&quot;#,##0.00\)">
                  <c:v>30.28571428247178</c:v>
                </c:pt>
                <c:pt idx="362" formatCode="&quot;$&quot;#,##0.00_);[Red]\(&quot;$&quot;#,##0.00\)">
                  <c:v>30.285714282672647</c:v>
                </c:pt>
                <c:pt idx="363" formatCode="&quot;$&quot;#,##0.00_);[Red]\(&quot;$&quot;#,##0.00\)">
                  <c:v>30.285714282861065</c:v>
                </c:pt>
                <c:pt idx="364" formatCode="&quot;$&quot;#,##0.00_);[Red]\(&quot;$&quot;#,##0.00\)">
                  <c:v>30.285714283037812</c:v>
                </c:pt>
                <c:pt idx="365" formatCode="&quot;$&quot;#,##0.00_);[Red]\(&quot;$&quot;#,##0.00\)">
                  <c:v>30.285714283203614</c:v>
                </c:pt>
                <c:pt idx="366" formatCode="&quot;$&quot;#,##0.00_);[Red]\(&quot;$&quot;#,##0.00\)">
                  <c:v>30.285714283359141</c:v>
                </c:pt>
                <c:pt idx="367" formatCode="&quot;$&quot;#,##0.00_);[Red]\(&quot;$&quot;#,##0.00\)">
                  <c:v>30.285714283505037</c:v>
                </c:pt>
                <c:pt idx="368" formatCode="&quot;$&quot;#,##0.00_);[Red]\(&quot;$&quot;#,##0.00\)">
                  <c:v>30.285714283641894</c:v>
                </c:pt>
                <c:pt idx="369" formatCode="&quot;$&quot;#,##0.00_);[Red]\(&quot;$&quot;#,##0.00\)">
                  <c:v>30.285714283770275</c:v>
                </c:pt>
                <c:pt idx="370" formatCode="&quot;$&quot;#,##0.00_);[Red]\(&quot;$&quot;#,##0.00\)">
                  <c:v>30.285714283890705</c:v>
                </c:pt>
                <c:pt idx="371" formatCode="&quot;$&quot;#,##0.00_);[Red]\(&quot;$&quot;#,##0.00\)">
                  <c:v>30.285714284003667</c:v>
                </c:pt>
                <c:pt idx="372" formatCode="&quot;$&quot;#,##0.00_);[Red]\(&quot;$&quot;#,##0.00\)">
                  <c:v>30.285714284109634</c:v>
                </c:pt>
                <c:pt idx="373" formatCode="&quot;$&quot;#,##0.00_);[Red]\(&quot;$&quot;#,##0.00\)">
                  <c:v>30.285714284209039</c:v>
                </c:pt>
                <c:pt idx="374" formatCode="&quot;$&quot;#,##0.00_);[Red]\(&quot;$&quot;#,##0.00\)">
                  <c:v>30.285714284302284</c:v>
                </c:pt>
                <c:pt idx="375" formatCode="&quot;$&quot;#,##0.00_);[Red]\(&quot;$&quot;#,##0.00\)">
                  <c:v>30.285714284389755</c:v>
                </c:pt>
                <c:pt idx="376" formatCode="&quot;$&quot;#,##0.00_);[Red]\(&quot;$&quot;#,##0.00\)">
                  <c:v>30.285714284471808</c:v>
                </c:pt>
                <c:pt idx="377" formatCode="&quot;$&quot;#,##0.00_);[Red]\(&quot;$&quot;#,##0.00\)">
                  <c:v>30.285714284548778</c:v>
                </c:pt>
                <c:pt idx="378" formatCode="&quot;$&quot;#,##0.00_);[Red]\(&quot;$&quot;#,##0.00\)">
                  <c:v>30.28571428462098</c:v>
                </c:pt>
                <c:pt idx="379" formatCode="&quot;$&quot;#,##0.00_);[Red]\(&quot;$&quot;#,##0.00\)">
                  <c:v>30.285714284688705</c:v>
                </c:pt>
                <c:pt idx="380" formatCode="&quot;$&quot;#,##0.00_);[Red]\(&quot;$&quot;#,##0.00\)">
                  <c:v>30.285714284752242</c:v>
                </c:pt>
                <c:pt idx="381" formatCode="&quot;$&quot;#,##0.00_);[Red]\(&quot;$&quot;#,##0.00\)">
                  <c:v>30.285714284811839</c:v>
                </c:pt>
                <c:pt idx="382" formatCode="&quot;$&quot;#,##0.00_);[Red]\(&quot;$&quot;#,##0.00\)">
                  <c:v>30.285714284867744</c:v>
                </c:pt>
                <c:pt idx="383" formatCode="&quot;$&quot;#,##0.00_);[Red]\(&quot;$&quot;#,##0.00\)">
                  <c:v>30.285714284920186</c:v>
                </c:pt>
                <c:pt idx="384" formatCode="&quot;$&quot;#,##0.00_);[Red]\(&quot;$&quot;#,##0.00\)">
                  <c:v>30.285714284969377</c:v>
                </c:pt>
                <c:pt idx="385" formatCode="&quot;$&quot;#,##0.00_);[Red]\(&quot;$&quot;#,##0.00\)">
                  <c:v>30.285714285015523</c:v>
                </c:pt>
                <c:pt idx="386" formatCode="&quot;$&quot;#,##0.00_);[Red]\(&quot;$&quot;#,##0.00\)">
                  <c:v>30.285714285058813</c:v>
                </c:pt>
                <c:pt idx="387" formatCode="&quot;$&quot;#,##0.00_);[Red]\(&quot;$&quot;#,##0.00\)">
                  <c:v>30.28571428509942</c:v>
                </c:pt>
                <c:pt idx="388" formatCode="&quot;$&quot;#,##0.00_);[Red]\(&quot;$&quot;#,##0.00\)">
                  <c:v>30.285714285137512</c:v>
                </c:pt>
                <c:pt idx="389" formatCode="&quot;$&quot;#,##0.00_);[Red]\(&quot;$&quot;#,##0.00\)">
                  <c:v>30.285714285173238</c:v>
                </c:pt>
                <c:pt idx="390" formatCode="&quot;$&quot;#,##0.00_);[Red]\(&quot;$&quot;#,##0.00\)">
                  <c:v>30.285714285206755</c:v>
                </c:pt>
                <c:pt idx="391" formatCode="&quot;$&quot;#,##0.00_);[Red]\(&quot;$&quot;#,##0.00\)">
                  <c:v>30.285714285238196</c:v>
                </c:pt>
                <c:pt idx="392" formatCode="&quot;$&quot;#,##0.00_);[Red]\(&quot;$&quot;#,##0.00\)">
                  <c:v>30.285714285267684</c:v>
                </c:pt>
                <c:pt idx="393" formatCode="&quot;$&quot;#,##0.00_);[Red]\(&quot;$&quot;#,##0.00\)">
                  <c:v>30.285714285295352</c:v>
                </c:pt>
                <c:pt idx="394" formatCode="&quot;$&quot;#,##0.00_);[Red]\(&quot;$&quot;#,##0.00\)">
                  <c:v>30.285714285321301</c:v>
                </c:pt>
                <c:pt idx="395" formatCode="&quot;$&quot;#,##0.00_);[Red]\(&quot;$&quot;#,##0.00\)">
                  <c:v>30.285714285345652</c:v>
                </c:pt>
                <c:pt idx="396" formatCode="&quot;$&quot;#,##0.00_);[Red]\(&quot;$&quot;#,##0.00\)">
                  <c:v>30.285714285368488</c:v>
                </c:pt>
                <c:pt idx="397" formatCode="&quot;$&quot;#,##0.00_);[Red]\(&quot;$&quot;#,##0.00\)">
                  <c:v>30.285714285389911</c:v>
                </c:pt>
                <c:pt idx="398" formatCode="&quot;$&quot;#,##0.00_);[Red]\(&quot;$&quot;#,##0.00\)">
                  <c:v>30.285714285410009</c:v>
                </c:pt>
                <c:pt idx="399" formatCode="&quot;$&quot;#,##0.00_);[Red]\(&quot;$&quot;#,##0.00\)">
                  <c:v>30.28571428542886</c:v>
                </c:pt>
                <c:pt idx="400" formatCode="&quot;$&quot;#,##0.00_);[Red]\(&quot;$&quot;#,##0.00\)">
                  <c:v>30.285714285446542</c:v>
                </c:pt>
                <c:pt idx="401" formatCode="&quot;$&quot;#,##0.00_);[Red]\(&quot;$&quot;#,##0.00\)">
                  <c:v>30.285714285463129</c:v>
                </c:pt>
                <c:pt idx="402" formatCode="&quot;$&quot;#,##0.00_);[Red]\(&quot;$&quot;#,##0.00\)">
                  <c:v>30.285714285478686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777344"/>
        <c:axId val="184652544"/>
      </c:scatterChart>
      <c:valAx>
        <c:axId val="184777344"/>
        <c:scaling>
          <c:orientation val="minMax"/>
        </c:scaling>
        <c:delete val="0"/>
        <c:axPos val="b"/>
        <c:title>
          <c:tx>
            <c:strRef>
              <c:f>'2 Example 1&amp;2&amp;3&amp;4'!$F$6</c:f>
              <c:strCache>
                <c:ptCount val="1"/>
                <c:pt idx="0">
                  <c:v>Period</c:v>
                </c:pt>
              </c:strCache>
            </c:strRef>
          </c:tx>
          <c:overlay val="0"/>
        </c:title>
        <c:majorTickMark val="out"/>
        <c:minorTickMark val="none"/>
        <c:tickLblPos val="nextTo"/>
        <c:crossAx val="184652544"/>
        <c:crosses val="autoZero"/>
        <c:crossBetween val="midCat"/>
        <c:majorUnit val="100"/>
      </c:valAx>
      <c:valAx>
        <c:axId val="1846525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Estimated Stock Price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4777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strRef>
              <c:f>'3 Example 5&amp;6'!$G$4:$G$406</c:f>
              <c:strCache>
                <c:ptCount val="403"/>
                <c:pt idx="0">
                  <c:v>Infinite Holding Period Assumption</c:v>
                </c:pt>
                <c:pt idx="1">
                  <c:v>Period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200</c:v>
                </c:pt>
                <c:pt idx="203">
                  <c:v>201</c:v>
                </c:pt>
                <c:pt idx="204">
                  <c:v>202</c:v>
                </c:pt>
                <c:pt idx="205">
                  <c:v>203</c:v>
                </c:pt>
                <c:pt idx="206">
                  <c:v>204</c:v>
                </c:pt>
                <c:pt idx="207">
                  <c:v>205</c:v>
                </c:pt>
                <c:pt idx="208">
                  <c:v>206</c:v>
                </c:pt>
                <c:pt idx="209">
                  <c:v>207</c:v>
                </c:pt>
                <c:pt idx="210">
                  <c:v>208</c:v>
                </c:pt>
                <c:pt idx="211">
                  <c:v>209</c:v>
                </c:pt>
                <c:pt idx="212">
                  <c:v>210</c:v>
                </c:pt>
                <c:pt idx="213">
                  <c:v>211</c:v>
                </c:pt>
                <c:pt idx="214">
                  <c:v>212</c:v>
                </c:pt>
                <c:pt idx="215">
                  <c:v>213</c:v>
                </c:pt>
                <c:pt idx="216">
                  <c:v>214</c:v>
                </c:pt>
                <c:pt idx="217">
                  <c:v>215</c:v>
                </c:pt>
                <c:pt idx="218">
                  <c:v>216</c:v>
                </c:pt>
                <c:pt idx="219">
                  <c:v>217</c:v>
                </c:pt>
                <c:pt idx="220">
                  <c:v>218</c:v>
                </c:pt>
                <c:pt idx="221">
                  <c:v>219</c:v>
                </c:pt>
                <c:pt idx="222">
                  <c:v>220</c:v>
                </c:pt>
                <c:pt idx="223">
                  <c:v>221</c:v>
                </c:pt>
                <c:pt idx="224">
                  <c:v>222</c:v>
                </c:pt>
                <c:pt idx="225">
                  <c:v>223</c:v>
                </c:pt>
                <c:pt idx="226">
                  <c:v>224</c:v>
                </c:pt>
                <c:pt idx="227">
                  <c:v>225</c:v>
                </c:pt>
                <c:pt idx="228">
                  <c:v>226</c:v>
                </c:pt>
                <c:pt idx="229">
                  <c:v>227</c:v>
                </c:pt>
                <c:pt idx="230">
                  <c:v>228</c:v>
                </c:pt>
                <c:pt idx="231">
                  <c:v>229</c:v>
                </c:pt>
                <c:pt idx="232">
                  <c:v>230</c:v>
                </c:pt>
                <c:pt idx="233">
                  <c:v>231</c:v>
                </c:pt>
                <c:pt idx="234">
                  <c:v>232</c:v>
                </c:pt>
                <c:pt idx="235">
                  <c:v>233</c:v>
                </c:pt>
                <c:pt idx="236">
                  <c:v>234</c:v>
                </c:pt>
                <c:pt idx="237">
                  <c:v>235</c:v>
                </c:pt>
                <c:pt idx="238">
                  <c:v>236</c:v>
                </c:pt>
                <c:pt idx="239">
                  <c:v>237</c:v>
                </c:pt>
                <c:pt idx="240">
                  <c:v>238</c:v>
                </c:pt>
                <c:pt idx="241">
                  <c:v>239</c:v>
                </c:pt>
                <c:pt idx="242">
                  <c:v>240</c:v>
                </c:pt>
                <c:pt idx="243">
                  <c:v>241</c:v>
                </c:pt>
                <c:pt idx="244">
                  <c:v>242</c:v>
                </c:pt>
                <c:pt idx="245">
                  <c:v>243</c:v>
                </c:pt>
                <c:pt idx="246">
                  <c:v>244</c:v>
                </c:pt>
                <c:pt idx="247">
                  <c:v>245</c:v>
                </c:pt>
                <c:pt idx="248">
                  <c:v>246</c:v>
                </c:pt>
                <c:pt idx="249">
                  <c:v>247</c:v>
                </c:pt>
                <c:pt idx="250">
                  <c:v>248</c:v>
                </c:pt>
                <c:pt idx="251">
                  <c:v>249</c:v>
                </c:pt>
                <c:pt idx="252">
                  <c:v>250</c:v>
                </c:pt>
                <c:pt idx="253">
                  <c:v>251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255</c:v>
                </c:pt>
                <c:pt idx="258">
                  <c:v>256</c:v>
                </c:pt>
                <c:pt idx="259">
                  <c:v>257</c:v>
                </c:pt>
                <c:pt idx="260">
                  <c:v>258</c:v>
                </c:pt>
                <c:pt idx="261">
                  <c:v>259</c:v>
                </c:pt>
                <c:pt idx="262">
                  <c:v>260</c:v>
                </c:pt>
                <c:pt idx="263">
                  <c:v>261</c:v>
                </c:pt>
                <c:pt idx="264">
                  <c:v>262</c:v>
                </c:pt>
                <c:pt idx="265">
                  <c:v>263</c:v>
                </c:pt>
                <c:pt idx="266">
                  <c:v>264</c:v>
                </c:pt>
                <c:pt idx="267">
                  <c:v>265</c:v>
                </c:pt>
                <c:pt idx="268">
                  <c:v>266</c:v>
                </c:pt>
                <c:pt idx="269">
                  <c:v>267</c:v>
                </c:pt>
                <c:pt idx="270">
                  <c:v>268</c:v>
                </c:pt>
                <c:pt idx="271">
                  <c:v>269</c:v>
                </c:pt>
                <c:pt idx="272">
                  <c:v>270</c:v>
                </c:pt>
                <c:pt idx="273">
                  <c:v>271</c:v>
                </c:pt>
                <c:pt idx="274">
                  <c:v>272</c:v>
                </c:pt>
                <c:pt idx="275">
                  <c:v>273</c:v>
                </c:pt>
                <c:pt idx="276">
                  <c:v>274</c:v>
                </c:pt>
                <c:pt idx="277">
                  <c:v>275</c:v>
                </c:pt>
                <c:pt idx="278">
                  <c:v>276</c:v>
                </c:pt>
                <c:pt idx="279">
                  <c:v>277</c:v>
                </c:pt>
                <c:pt idx="280">
                  <c:v>278</c:v>
                </c:pt>
                <c:pt idx="281">
                  <c:v>279</c:v>
                </c:pt>
                <c:pt idx="282">
                  <c:v>280</c:v>
                </c:pt>
                <c:pt idx="283">
                  <c:v>281</c:v>
                </c:pt>
                <c:pt idx="284">
                  <c:v>282</c:v>
                </c:pt>
                <c:pt idx="285">
                  <c:v>283</c:v>
                </c:pt>
                <c:pt idx="286">
                  <c:v>284</c:v>
                </c:pt>
                <c:pt idx="287">
                  <c:v>285</c:v>
                </c:pt>
                <c:pt idx="288">
                  <c:v>286</c:v>
                </c:pt>
                <c:pt idx="289">
                  <c:v>287</c:v>
                </c:pt>
                <c:pt idx="290">
                  <c:v>288</c:v>
                </c:pt>
                <c:pt idx="291">
                  <c:v>289</c:v>
                </c:pt>
                <c:pt idx="292">
                  <c:v>290</c:v>
                </c:pt>
                <c:pt idx="293">
                  <c:v>291</c:v>
                </c:pt>
                <c:pt idx="294">
                  <c:v>292</c:v>
                </c:pt>
                <c:pt idx="295">
                  <c:v>293</c:v>
                </c:pt>
                <c:pt idx="296">
                  <c:v>294</c:v>
                </c:pt>
                <c:pt idx="297">
                  <c:v>295</c:v>
                </c:pt>
                <c:pt idx="298">
                  <c:v>296</c:v>
                </c:pt>
                <c:pt idx="299">
                  <c:v>297</c:v>
                </c:pt>
                <c:pt idx="300">
                  <c:v>298</c:v>
                </c:pt>
                <c:pt idx="301">
                  <c:v>299</c:v>
                </c:pt>
                <c:pt idx="302">
                  <c:v>300</c:v>
                </c:pt>
                <c:pt idx="303">
                  <c:v>301</c:v>
                </c:pt>
                <c:pt idx="304">
                  <c:v>302</c:v>
                </c:pt>
                <c:pt idx="305">
                  <c:v>303</c:v>
                </c:pt>
                <c:pt idx="306">
                  <c:v>304</c:v>
                </c:pt>
                <c:pt idx="307">
                  <c:v>305</c:v>
                </c:pt>
                <c:pt idx="308">
                  <c:v>306</c:v>
                </c:pt>
                <c:pt idx="309">
                  <c:v>307</c:v>
                </c:pt>
                <c:pt idx="310">
                  <c:v>308</c:v>
                </c:pt>
                <c:pt idx="311">
                  <c:v>309</c:v>
                </c:pt>
                <c:pt idx="312">
                  <c:v>310</c:v>
                </c:pt>
                <c:pt idx="313">
                  <c:v>311</c:v>
                </c:pt>
                <c:pt idx="314">
                  <c:v>312</c:v>
                </c:pt>
                <c:pt idx="315">
                  <c:v>313</c:v>
                </c:pt>
                <c:pt idx="316">
                  <c:v>314</c:v>
                </c:pt>
                <c:pt idx="317">
                  <c:v>315</c:v>
                </c:pt>
                <c:pt idx="318">
                  <c:v>316</c:v>
                </c:pt>
                <c:pt idx="319">
                  <c:v>317</c:v>
                </c:pt>
                <c:pt idx="320">
                  <c:v>318</c:v>
                </c:pt>
                <c:pt idx="321">
                  <c:v>319</c:v>
                </c:pt>
                <c:pt idx="322">
                  <c:v>320</c:v>
                </c:pt>
                <c:pt idx="323">
                  <c:v>321</c:v>
                </c:pt>
                <c:pt idx="324">
                  <c:v>322</c:v>
                </c:pt>
                <c:pt idx="325">
                  <c:v>323</c:v>
                </c:pt>
                <c:pt idx="326">
                  <c:v>324</c:v>
                </c:pt>
                <c:pt idx="327">
                  <c:v>325</c:v>
                </c:pt>
                <c:pt idx="328">
                  <c:v>326</c:v>
                </c:pt>
                <c:pt idx="329">
                  <c:v>327</c:v>
                </c:pt>
                <c:pt idx="330">
                  <c:v>328</c:v>
                </c:pt>
                <c:pt idx="331">
                  <c:v>329</c:v>
                </c:pt>
                <c:pt idx="332">
                  <c:v>330</c:v>
                </c:pt>
                <c:pt idx="333">
                  <c:v>331</c:v>
                </c:pt>
                <c:pt idx="334">
                  <c:v>332</c:v>
                </c:pt>
                <c:pt idx="335">
                  <c:v>333</c:v>
                </c:pt>
                <c:pt idx="336">
                  <c:v>334</c:v>
                </c:pt>
                <c:pt idx="337">
                  <c:v>335</c:v>
                </c:pt>
                <c:pt idx="338">
                  <c:v>336</c:v>
                </c:pt>
                <c:pt idx="339">
                  <c:v>337</c:v>
                </c:pt>
                <c:pt idx="340">
                  <c:v>338</c:v>
                </c:pt>
                <c:pt idx="341">
                  <c:v>339</c:v>
                </c:pt>
                <c:pt idx="342">
                  <c:v>340</c:v>
                </c:pt>
                <c:pt idx="343">
                  <c:v>341</c:v>
                </c:pt>
                <c:pt idx="344">
                  <c:v>342</c:v>
                </c:pt>
                <c:pt idx="345">
                  <c:v>343</c:v>
                </c:pt>
                <c:pt idx="346">
                  <c:v>344</c:v>
                </c:pt>
                <c:pt idx="347">
                  <c:v>345</c:v>
                </c:pt>
                <c:pt idx="348">
                  <c:v>346</c:v>
                </c:pt>
                <c:pt idx="349">
                  <c:v>347</c:v>
                </c:pt>
                <c:pt idx="350">
                  <c:v>348</c:v>
                </c:pt>
                <c:pt idx="351">
                  <c:v>349</c:v>
                </c:pt>
                <c:pt idx="352">
                  <c:v>350</c:v>
                </c:pt>
                <c:pt idx="353">
                  <c:v>351</c:v>
                </c:pt>
                <c:pt idx="354">
                  <c:v>352</c:v>
                </c:pt>
                <c:pt idx="355">
                  <c:v>353</c:v>
                </c:pt>
                <c:pt idx="356">
                  <c:v>354</c:v>
                </c:pt>
                <c:pt idx="357">
                  <c:v>355</c:v>
                </c:pt>
                <c:pt idx="358">
                  <c:v>356</c:v>
                </c:pt>
                <c:pt idx="359">
                  <c:v>357</c:v>
                </c:pt>
                <c:pt idx="360">
                  <c:v>358</c:v>
                </c:pt>
                <c:pt idx="361">
                  <c:v>359</c:v>
                </c:pt>
                <c:pt idx="362">
                  <c:v>360</c:v>
                </c:pt>
                <c:pt idx="363">
                  <c:v>361</c:v>
                </c:pt>
                <c:pt idx="364">
                  <c:v>362</c:v>
                </c:pt>
                <c:pt idx="365">
                  <c:v>363</c:v>
                </c:pt>
                <c:pt idx="366">
                  <c:v>364</c:v>
                </c:pt>
                <c:pt idx="367">
                  <c:v>365</c:v>
                </c:pt>
                <c:pt idx="368">
                  <c:v>366</c:v>
                </c:pt>
                <c:pt idx="369">
                  <c:v>367</c:v>
                </c:pt>
                <c:pt idx="370">
                  <c:v>368</c:v>
                </c:pt>
                <c:pt idx="371">
                  <c:v>369</c:v>
                </c:pt>
                <c:pt idx="372">
                  <c:v>370</c:v>
                </c:pt>
                <c:pt idx="373">
                  <c:v>371</c:v>
                </c:pt>
                <c:pt idx="374">
                  <c:v>372</c:v>
                </c:pt>
                <c:pt idx="375">
                  <c:v>373</c:v>
                </c:pt>
                <c:pt idx="376">
                  <c:v>374</c:v>
                </c:pt>
                <c:pt idx="377">
                  <c:v>375</c:v>
                </c:pt>
                <c:pt idx="378">
                  <c:v>376</c:v>
                </c:pt>
                <c:pt idx="379">
                  <c:v>377</c:v>
                </c:pt>
                <c:pt idx="380">
                  <c:v>378</c:v>
                </c:pt>
                <c:pt idx="381">
                  <c:v>379</c:v>
                </c:pt>
                <c:pt idx="382">
                  <c:v>380</c:v>
                </c:pt>
                <c:pt idx="383">
                  <c:v>381</c:v>
                </c:pt>
                <c:pt idx="384">
                  <c:v>382</c:v>
                </c:pt>
                <c:pt idx="385">
                  <c:v>383</c:v>
                </c:pt>
                <c:pt idx="386">
                  <c:v>384</c:v>
                </c:pt>
                <c:pt idx="387">
                  <c:v>385</c:v>
                </c:pt>
                <c:pt idx="388">
                  <c:v>386</c:v>
                </c:pt>
                <c:pt idx="389">
                  <c:v>387</c:v>
                </c:pt>
                <c:pt idx="390">
                  <c:v>388</c:v>
                </c:pt>
                <c:pt idx="391">
                  <c:v>389</c:v>
                </c:pt>
                <c:pt idx="392">
                  <c:v>390</c:v>
                </c:pt>
                <c:pt idx="393">
                  <c:v>391</c:v>
                </c:pt>
                <c:pt idx="394">
                  <c:v>392</c:v>
                </c:pt>
                <c:pt idx="395">
                  <c:v>393</c:v>
                </c:pt>
                <c:pt idx="396">
                  <c:v>394</c:v>
                </c:pt>
                <c:pt idx="397">
                  <c:v>395</c:v>
                </c:pt>
                <c:pt idx="398">
                  <c:v>396</c:v>
                </c:pt>
                <c:pt idx="399">
                  <c:v>397</c:v>
                </c:pt>
                <c:pt idx="400">
                  <c:v>398</c:v>
                </c:pt>
                <c:pt idx="401">
                  <c:v>399</c:v>
                </c:pt>
                <c:pt idx="402">
                  <c:v>400</c:v>
                </c:pt>
              </c:strCache>
            </c:strRef>
          </c:xVal>
          <c:yVal>
            <c:numRef>
              <c:f>'3 Example 5&amp;6'!$I$4:$I$406</c:f>
              <c:numCache>
                <c:formatCode>"$"#,##0.00_);[Red]\("$"#,##0.00\)</c:formatCode>
                <c:ptCount val="403"/>
                <c:pt idx="1">
                  <c:v>0</c:v>
                </c:pt>
                <c:pt idx="2">
                  <c:v>0</c:v>
                </c:pt>
                <c:pt idx="3">
                  <c:v>2.3008849557522129</c:v>
                </c:pt>
                <c:pt idx="4">
                  <c:v>4.9479207455556438</c:v>
                </c:pt>
                <c:pt idx="5">
                  <c:v>7.9931831586038404</c:v>
                </c:pt>
                <c:pt idx="6">
                  <c:v>10.849800997392412</c:v>
                </c:pt>
                <c:pt idx="7">
                  <c:v>13.529460208999394</c:v>
                </c:pt>
                <c:pt idx="8">
                  <c:v>16.04312283227674</c:v>
                </c:pt>
                <c:pt idx="9">
                  <c:v>18.401071841722747</c:v>
                </c:pt>
                <c:pt idx="10">
                  <c:v>20.612953213415462</c:v>
                </c:pt>
                <c:pt idx="11">
                  <c:v>22.687815385091813</c:v>
                </c:pt>
                <c:pt idx="12">
                  <c:v>24.634146271797061</c:v>
                </c:pt>
                <c:pt idx="13">
                  <c:v>26.459907988529419</c:v>
                </c:pt>
                <c:pt idx="14">
                  <c:v>28.172569421924376</c:v>
                </c:pt>
                <c:pt idx="15">
                  <c:v>29.779136784224075</c:v>
                </c:pt>
                <c:pt idx="16">
                  <c:v>31.286182274522901</c:v>
                </c:pt>
                <c:pt idx="17">
                  <c:v>32.69987096453773</c:v>
                </c:pt>
                <c:pt idx="18">
                  <c:v>34.02598601888792</c:v>
                </c:pt>
                <c:pt idx="19">
                  <c:v>35.269952353057135</c:v>
                </c:pt>
                <c:pt idx="20">
                  <c:v>36.43685882581763</c:v>
                </c:pt>
                <c:pt idx="21">
                  <c:v>37.531479056902704</c:v>
                </c:pt>
                <c:pt idx="22">
                  <c:v>38.558290955088701</c:v>
                </c:pt>
                <c:pt idx="23">
                  <c:v>39.521495036572901</c:v>
                </c:pt>
                <c:pt idx="24">
                  <c:v>40.425031608584639</c:v>
                </c:pt>
                <c:pt idx="25">
                  <c:v>41.272596888524845</c:v>
                </c:pt>
                <c:pt idx="26">
                  <c:v>42.067658124574955</c:v>
                </c:pt>
                <c:pt idx="27">
                  <c:v>42.813467779630805</c:v>
                </c:pt>
                <c:pt idx="28">
                  <c:v>43.513076836585853</c:v>
                </c:pt>
                <c:pt idx="29">
                  <c:v>44.16934727939325</c:v>
                </c:pt>
                <c:pt idx="30">
                  <c:v>44.784963800964782</c:v>
                </c:pt>
                <c:pt idx="31">
                  <c:v>45.362444785801799</c:v>
                </c:pt>
                <c:pt idx="32">
                  <c:v>45.904152612286076</c:v>
                </c:pt>
                <c:pt idx="33">
                  <c:v>46.412303316775755</c:v>
                </c:pt>
                <c:pt idx="34">
                  <c:v>46.888975659040412</c:v>
                </c:pt>
                <c:pt idx="35">
                  <c:v>47.336119626120535</c:v>
                </c:pt>
                <c:pt idx="36">
                  <c:v>47.755564409399227</c:v>
                </c:pt>
                <c:pt idx="37">
                  <c:v>48.149025887519073</c:v>
                </c:pt>
                <c:pt idx="38">
                  <c:v>48.518113645755385</c:v>
                </c:pt>
                <c:pt idx="39">
                  <c:v>48.864337560561118</c:v>
                </c:pt>
                <c:pt idx="40">
                  <c:v>49.189113976219609</c:v>
                </c:pt>
                <c:pt idx="41">
                  <c:v>49.493771498872697</c:v>
                </c:pt>
                <c:pt idx="42">
                  <c:v>49.779556431626922</c:v>
                </c:pt>
                <c:pt idx="43">
                  <c:v>50.047637872971592</c:v>
                </c:pt>
                <c:pt idx="44">
                  <c:v>50.299112499365712</c:v>
                </c:pt>
                <c:pt idx="45">
                  <c:v>50.535009051558426</c:v>
                </c:pt>
                <c:pt idx="46">
                  <c:v>50.756292542995837</c:v>
                </c:pt>
                <c:pt idx="47">
                  <c:v>50.963868207530048</c:v>
                </c:pt>
                <c:pt idx="48">
                  <c:v>51.158585202579836</c:v>
                </c:pt>
                <c:pt idx="49">
                  <c:v>51.341240082892028</c:v>
                </c:pt>
                <c:pt idx="50">
                  <c:v>51.512580059114086</c:v>
                </c:pt>
                <c:pt idx="51">
                  <c:v>51.673306054508224</c:v>
                </c:pt>
                <c:pt idx="52">
                  <c:v>51.824075572311578</c:v>
                </c:pt>
                <c:pt idx="53">
                  <c:v>51.965505385472241</c:v>
                </c:pt>
                <c:pt idx="54">
                  <c:v>52.098174059764546</c:v>
                </c:pt>
                <c:pt idx="55">
                  <c:v>52.222624320605121</c:v>
                </c:pt>
                <c:pt idx="56">
                  <c:v>52.339365273252028</c:v>
                </c:pt>
                <c:pt idx="57">
                  <c:v>52.448874485469481</c:v>
                </c:pt>
                <c:pt idx="58">
                  <c:v>52.551599941177891</c:v>
                </c:pt>
                <c:pt idx="59">
                  <c:v>52.64796187308135</c:v>
                </c:pt>
                <c:pt idx="60">
                  <c:v>52.738354481769548</c:v>
                </c:pt>
                <c:pt idx="61">
                  <c:v>52.823147548326631</c:v>
                </c:pt>
                <c:pt idx="62">
                  <c:v>52.902687947043887</c:v>
                </c:pt>
                <c:pt idx="63">
                  <c:v>52.977301064424672</c:v>
                </c:pt>
                <c:pt idx="64">
                  <c:v>53.047292130286301</c:v>
                </c:pt>
                <c:pt idx="65">
                  <c:v>53.112947466404286</c:v>
                </c:pt>
                <c:pt idx="66">
                  <c:v>53.174535657806999</c:v>
                </c:pt>
                <c:pt idx="67">
                  <c:v>53.232308651512199</c:v>
                </c:pt>
                <c:pt idx="68">
                  <c:v>53.286502787200256</c:v>
                </c:pt>
                <c:pt idx="69">
                  <c:v>53.337339764040387</c:v>
                </c:pt>
                <c:pt idx="70">
                  <c:v>53.385027547624929</c:v>
                </c:pt>
                <c:pt idx="71">
                  <c:v>53.429761220721943</c:v>
                </c:pt>
                <c:pt idx="72">
                  <c:v>53.471723781326212</c:v>
                </c:pt>
                <c:pt idx="73">
                  <c:v>53.511086891273585</c:v>
                </c:pt>
                <c:pt idx="74">
                  <c:v>53.548011578480853</c:v>
                </c:pt>
                <c:pt idx="75">
                  <c:v>53.582648895684137</c:v>
                </c:pt>
                <c:pt idx="76">
                  <c:v>53.615140538370404</c:v>
                </c:pt>
                <c:pt idx="77">
                  <c:v>53.64561942443008</c:v>
                </c:pt>
                <c:pt idx="78">
                  <c:v>53.674210237901988</c:v>
                </c:pt>
                <c:pt idx="79">
                  <c:v>53.701029939034932</c:v>
                </c:pt>
                <c:pt idx="80">
                  <c:v>53.726188242752563</c:v>
                </c:pt>
                <c:pt idx="81">
                  <c:v>53.749788067478825</c:v>
                </c:pt>
                <c:pt idx="82">
                  <c:v>53.771925956160104</c:v>
                </c:pt>
                <c:pt idx="83">
                  <c:v>53.792692471206266</c:v>
                </c:pt>
                <c:pt idx="84">
                  <c:v>53.812172564966374</c:v>
                </c:pt>
                <c:pt idx="85">
                  <c:v>53.830445927254623</c:v>
                </c:pt>
                <c:pt idx="86">
                  <c:v>53.847587311348022</c:v>
                </c:pt>
                <c:pt idx="87">
                  <c:v>53.863666839789616</c:v>
                </c:pt>
                <c:pt idx="88">
                  <c:v>53.87875029124811</c:v>
                </c:pt>
                <c:pt idx="89">
                  <c:v>53.892899369607399</c:v>
                </c:pt>
                <c:pt idx="90">
                  <c:v>53.906171956386906</c:v>
                </c:pt>
                <c:pt idx="91">
                  <c:v>53.918622347525208</c:v>
                </c:pt>
                <c:pt idx="92">
                  <c:v>53.930301475495654</c:v>
                </c:pt>
                <c:pt idx="93">
                  <c:v>53.941257117662616</c:v>
                </c:pt>
                <c:pt idx="94">
                  <c:v>53.951534091730743</c:v>
                </c:pt>
                <c:pt idx="95">
                  <c:v>53.961174439086683</c:v>
                </c:pt>
                <c:pt idx="96">
                  <c:v>53.970217596783407</c:v>
                </c:pt>
                <c:pt idx="97">
                  <c:v>53.978700558870592</c:v>
                </c:pt>
                <c:pt idx="98">
                  <c:v>53.986658027731146</c:v>
                </c:pt>
                <c:pt idx="99">
                  <c:v>53.994122556042818</c:v>
                </c:pt>
                <c:pt idx="100">
                  <c:v>54.001124679945796</c:v>
                </c:pt>
                <c:pt idx="101">
                  <c:v>54.007693043960984</c:v>
                </c:pt>
                <c:pt idx="102">
                  <c:v>54.013854518169921</c:v>
                </c:pt>
                <c:pt idx="103">
                  <c:v>54.019634308135821</c:v>
                </c:pt>
                <c:pt idx="104">
                  <c:v>54.025056058015345</c:v>
                </c:pt>
                <c:pt idx="105">
                  <c:v>54.030141947282864</c:v>
                </c:pt>
                <c:pt idx="106">
                  <c:v>54.034912781463007</c:v>
                </c:pt>
                <c:pt idx="107">
                  <c:v>54.039388077242613</c:v>
                </c:pt>
                <c:pt idx="108">
                  <c:v>54.043586142310211</c:v>
                </c:pt>
                <c:pt idx="109">
                  <c:v>54.047524150249721</c:v>
                </c:pt>
                <c:pt idx="110">
                  <c:v>54.051218210794751</c:v>
                </c:pt>
                <c:pt idx="111">
                  <c:v>54.054683435730801</c:v>
                </c:pt>
                <c:pt idx="112">
                  <c:v>54.057934000715058</c:v>
                </c:pt>
                <c:pt idx="113">
                  <c:v>54.060983203266666</c:v>
                </c:pt>
                <c:pt idx="114">
                  <c:v>54.063843517164628</c:v>
                </c:pt>
                <c:pt idx="115">
                  <c:v>54.066526643475989</c:v>
                </c:pt>
                <c:pt idx="116">
                  <c:v>54.069043558422941</c:v>
                </c:pt>
                <c:pt idx="117">
                  <c:v>54.071404558284669</c:v>
                </c:pt>
                <c:pt idx="118">
                  <c:v>54.073619301517809</c:v>
                </c:pt>
                <c:pt idx="119">
                  <c:v>54.075696848267469</c:v>
                </c:pt>
                <c:pt idx="120">
                  <c:v>54.077645697430874</c:v>
                </c:pt>
                <c:pt idx="121">
                  <c:v>54.079473821424862</c:v>
                </c:pt>
                <c:pt idx="122">
                  <c:v>54.08118869879975</c:v>
                </c:pt>
                <c:pt idx="123">
                  <c:v>54.082797344832834</c:v>
                </c:pt>
                <c:pt idx="124">
                  <c:v>54.084306340226703</c:v>
                </c:pt>
                <c:pt idx="125">
                  <c:v>54.0857218580298</c:v>
                </c:pt>
                <c:pt idx="126">
                  <c:v>54.087049688889337</c:v>
                </c:pt>
                <c:pt idx="127">
                  <c:v>54.088295264739884</c:v>
                </c:pt>
                <c:pt idx="128">
                  <c:v>54.089463681024462</c:v>
                </c:pt>
                <c:pt idx="129">
                  <c:v>54.0905597175392</c:v>
                </c:pt>
                <c:pt idx="130">
                  <c:v>54.091587857986653</c:v>
                </c:pt>
                <c:pt idx="131">
                  <c:v>54.092552308317892</c:v>
                </c:pt>
                <c:pt idx="132">
                  <c:v>54.093457013938348</c:v>
                </c:pt>
                <c:pt idx="133">
                  <c:v>54.094305675847799</c:v>
                </c:pt>
                <c:pt idx="134">
                  <c:v>54.095101765780562</c:v>
                </c:pt>
                <c:pt idx="135">
                  <c:v>54.095848540407751</c:v>
                </c:pt>
                <c:pt idx="136">
                  <c:v>54.096549054659803</c:v>
                </c:pt>
                <c:pt idx="137">
                  <c:v>54.097206174223679</c:v>
                </c:pt>
                <c:pt idx="138">
                  <c:v>54.097822587265895</c:v>
                </c:pt>
                <c:pt idx="139">
                  <c:v>54.0984008154294</c:v>
                </c:pt>
                <c:pt idx="140">
                  <c:v>54.098943224149146</c:v>
                </c:pt>
                <c:pt idx="141">
                  <c:v>54.09945203232872</c:v>
                </c:pt>
                <c:pt idx="142">
                  <c:v>54.099929321417534</c:v>
                </c:pt>
                <c:pt idx="143">
                  <c:v>54.100377043925619</c:v>
                </c:pt>
                <c:pt idx="144">
                  <c:v>54.100797031411076</c:v>
                </c:pt>
                <c:pt idx="145">
                  <c:v>54.101191001972659</c:v>
                </c:pt>
                <c:pt idx="146">
                  <c:v>54.10156056727822</c:v>
                </c:pt>
                <c:pt idx="147">
                  <c:v>54.101907239157768</c:v>
                </c:pt>
                <c:pt idx="148">
                  <c:v>54.102232435788146</c:v>
                </c:pt>
                <c:pt idx="149">
                  <c:v>54.102537487494516</c:v>
                </c:pt>
                <c:pt idx="150">
                  <c:v>54.102823642192519</c:v>
                </c:pt>
                <c:pt idx="151">
                  <c:v>54.103092070493311</c:v>
                </c:pt>
                <c:pt idx="152">
                  <c:v>54.103343870492282</c:v>
                </c:pt>
                <c:pt idx="153">
                  <c:v>54.103580072261224</c:v>
                </c:pt>
                <c:pt idx="154">
                  <c:v>54.10380164206218</c:v>
                </c:pt>
                <c:pt idx="155">
                  <c:v>54.104009486300249</c:v>
                </c:pt>
                <c:pt idx="156">
                  <c:v>54.104204455231532</c:v>
                </c:pt>
                <c:pt idx="157">
                  <c:v>54.104387346441406</c:v>
                </c:pt>
                <c:pt idx="158">
                  <c:v>54.104558908107308</c:v>
                </c:pt>
                <c:pt idx="159">
                  <c:v>54.104719842059389</c:v>
                </c:pt>
                <c:pt idx="160">
                  <c:v>54.104870806651604</c:v>
                </c:pt>
                <c:pt idx="161">
                  <c:v>54.10501241945493</c:v>
                </c:pt>
                <c:pt idx="162">
                  <c:v>54.105145259783711</c:v>
                </c:pt>
                <c:pt idx="163">
                  <c:v>54.105269871065573</c:v>
                </c:pt>
                <c:pt idx="164">
                  <c:v>54.105386763064487</c:v>
                </c:pt>
                <c:pt idx="165">
                  <c:v>54.105496413966129</c:v>
                </c:pt>
                <c:pt idx="166">
                  <c:v>54.10559927233404</c:v>
                </c:pt>
                <c:pt idx="167">
                  <c:v>54.105695758944641</c:v>
                </c:pt>
                <c:pt idx="168">
                  <c:v>54.105786268508574</c:v>
                </c:pt>
                <c:pt idx="169">
                  <c:v>54.105871171285358</c:v>
                </c:pt>
                <c:pt idx="170">
                  <c:v>54.105950814598096</c:v>
                </c:pt>
                <c:pt idx="171">
                  <c:v>54.106025524254292</c:v>
                </c:pt>
                <c:pt idx="172">
                  <c:v>54.106095605878693</c:v>
                </c:pt>
                <c:pt idx="173">
                  <c:v>54.106161346163525</c:v>
                </c:pt>
                <c:pt idx="174">
                  <c:v>54.106223014041326</c:v>
                </c:pt>
                <c:pt idx="175">
                  <c:v>54.106280861785109</c:v>
                </c:pt>
                <c:pt idx="176">
                  <c:v>54.106335126040342</c:v>
                </c:pt>
                <c:pt idx="177">
                  <c:v>54.106386028793032</c:v>
                </c:pt>
                <c:pt idx="178">
                  <c:v>54.106433778277861</c:v>
                </c:pt>
                <c:pt idx="179">
                  <c:v>54.106478569830003</c:v>
                </c:pt>
                <c:pt idx="180">
                  <c:v>54.106520586684219</c:v>
                </c:pt>
                <c:pt idx="181">
                  <c:v>54.106560000724457</c:v>
                </c:pt>
                <c:pt idx="182">
                  <c:v>54.106596973186981</c:v>
                </c:pt>
                <c:pt idx="183">
                  <c:v>54.106631655319973</c:v>
                </c:pt>
                <c:pt idx="184">
                  <c:v>54.106664189002245</c:v>
                </c:pt>
                <c:pt idx="185">
                  <c:v>54.106694707323669</c:v>
                </c:pt>
                <c:pt idx="186">
                  <c:v>54.106723335129601</c:v>
                </c:pt>
                <c:pt idx="187">
                  <c:v>54.106750189531631</c:v>
                </c:pt>
                <c:pt idx="188">
                  <c:v>54.106775380386637</c:v>
                </c:pt>
                <c:pt idx="189">
                  <c:v>54.106799010746194</c:v>
                </c:pt>
                <c:pt idx="190">
                  <c:v>54.106821177278178</c:v>
                </c:pt>
                <c:pt idx="191">
                  <c:v>54.106841970662153</c:v>
                </c:pt>
                <c:pt idx="192">
                  <c:v>54.1068614759604</c:v>
                </c:pt>
                <c:pt idx="193">
                  <c:v>54.106879772965833</c:v>
                </c:pt>
                <c:pt idx="194">
                  <c:v>54.10689693652845</c:v>
                </c:pt>
                <c:pt idx="195">
                  <c:v>54.106913036861528</c:v>
                </c:pt>
                <c:pt idx="196">
                  <c:v>54.106928139828838</c:v>
                </c:pt>
                <c:pt idx="197">
                  <c:v>54.106942307214105</c:v>
                </c:pt>
                <c:pt idx="198">
                  <c:v>54.106955596973734</c:v>
                </c:pt>
                <c:pt idx="199">
                  <c:v>54.106968063473914</c:v>
                </c:pt>
                <c:pt idx="200">
                  <c:v>54.10697975771302</c:v>
                </c:pt>
                <c:pt idx="201">
                  <c:v>54.106990727530238</c:v>
                </c:pt>
                <c:pt idx="202">
                  <c:v>54.107001017801259</c:v>
                </c:pt>
                <c:pt idx="203">
                  <c:v>54.107010670621854</c:v>
                </c:pt>
                <c:pt idx="204">
                  <c:v>54.107019725480122</c:v>
                </c:pt>
                <c:pt idx="205">
                  <c:v>54.107028219417963</c:v>
                </c:pt>
                <c:pt idx="206">
                  <c:v>54.107036187182658</c:v>
                </c:pt>
                <c:pt idx="207">
                  <c:v>54.107043661369012</c:v>
                </c:pt>
                <c:pt idx="208">
                  <c:v>54.107050672552674</c:v>
                </c:pt>
                <c:pt idx="209">
                  <c:v>54.10705724941522</c:v>
                </c:pt>
                <c:pt idx="210">
                  <c:v>54.1070634188615</c:v>
                </c:pt>
                <c:pt idx="211">
                  <c:v>54.107069206129694</c:v>
                </c:pt>
                <c:pt idx="212">
                  <c:v>54.107074634894552</c:v>
                </c:pt>
                <c:pt idx="213">
                  <c:v>54.107079727364244</c:v>
                </c:pt>
                <c:pt idx="214">
                  <c:v>54.107084504371208</c:v>
                </c:pt>
                <c:pt idx="215">
                  <c:v>54.107088985457388</c:v>
                </c:pt>
                <c:pt idx="216">
                  <c:v>54.10709318895416</c:v>
                </c:pt>
                <c:pt idx="217">
                  <c:v>54.107097132057319</c:v>
                </c:pt>
                <c:pt idx="218">
                  <c:v>54.107100830897458</c:v>
                </c:pt>
                <c:pt idx="219">
                  <c:v>54.107104300605904</c:v>
                </c:pt>
                <c:pt idx="220">
                  <c:v>54.107107555376658</c:v>
                </c:pt>
                <c:pt idx="221">
                  <c:v>54.107110608524451</c:v>
                </c:pt>
                <c:pt idx="222">
                  <c:v>54.10711347253919</c:v>
                </c:pt>
                <c:pt idx="223">
                  <c:v>54.107116159137078</c:v>
                </c:pt>
                <c:pt idx="224">
                  <c:v>54.107118679308563</c:v>
                </c:pt>
                <c:pt idx="225">
                  <c:v>54.107121043363222</c:v>
                </c:pt>
                <c:pt idx="226">
                  <c:v>54.107123260972017</c:v>
                </c:pt>
                <c:pt idx="227">
                  <c:v>54.107125341206817</c:v>
                </c:pt>
                <c:pt idx="228">
                  <c:v>54.107127292577516</c:v>
                </c:pt>
                <c:pt idx="229">
                  <c:v>54.107129123066848</c:v>
                </c:pt>
                <c:pt idx="230">
                  <c:v>54.10713084016303</c:v>
                </c:pt>
                <c:pt idx="231">
                  <c:v>54.107132450890418</c:v>
                </c:pt>
                <c:pt idx="232">
                  <c:v>54.107133961838237</c:v>
                </c:pt>
                <c:pt idx="233">
                  <c:v>54.107135379187518</c:v>
                </c:pt>
                <c:pt idx="234">
                  <c:v>54.107136708736405</c:v>
                </c:pt>
                <c:pt idx="235">
                  <c:v>54.107137955923854</c:v>
                </c:pt>
                <c:pt idx="236">
                  <c:v>54.107139125851909</c:v>
                </c:pt>
                <c:pt idx="237">
                  <c:v>54.10714022330653</c:v>
                </c:pt>
                <c:pt idx="238">
                  <c:v>54.107141252777247</c:v>
                </c:pt>
                <c:pt idx="239">
                  <c:v>54.107142218475445</c:v>
                </c:pt>
                <c:pt idx="240">
                  <c:v>54.107143124351623</c:v>
                </c:pt>
                <c:pt idx="241">
                  <c:v>54.107143974111587</c:v>
                </c:pt>
                <c:pt idx="242">
                  <c:v>54.107144771231546</c:v>
                </c:pt>
                <c:pt idx="243">
                  <c:v>54.107145518972395</c:v>
                </c:pt>
                <c:pt idx="244">
                  <c:v>54.107146220393012</c:v>
                </c:pt>
                <c:pt idx="245">
                  <c:v>54.107146878362798</c:v>
                </c:pt>
                <c:pt idx="246">
                  <c:v>54.107147495573393</c:v>
                </c:pt>
                <c:pt idx="247">
                  <c:v>54.107148074549706</c:v>
                </c:pt>
                <c:pt idx="248">
                  <c:v>54.107148617660222</c:v>
                </c:pt>
                <c:pt idx="249">
                  <c:v>54.107149127126732</c:v>
                </c:pt>
                <c:pt idx="250">
                  <c:v>54.107149605033364</c:v>
                </c:pt>
                <c:pt idx="251">
                  <c:v>54.107150053335161</c:v>
                </c:pt>
                <c:pt idx="252">
                  <c:v>54.107150473866049</c:v>
                </c:pt>
                <c:pt idx="253">
                  <c:v>54.107150868346359</c:v>
                </c:pt>
                <c:pt idx="254">
                  <c:v>54.107151238389825</c:v>
                </c:pt>
                <c:pt idx="255">
                  <c:v>54.107151585510252</c:v>
                </c:pt>
                <c:pt idx="256">
                  <c:v>54.107151911127637</c:v>
                </c:pt>
                <c:pt idx="257">
                  <c:v>54.107152216574043</c:v>
                </c:pt>
                <c:pt idx="258">
                  <c:v>54.10715250309898</c:v>
                </c:pt>
                <c:pt idx="259">
                  <c:v>54.107152771874595</c:v>
                </c:pt>
                <c:pt idx="260">
                  <c:v>54.107153024000382</c:v>
                </c:pt>
                <c:pt idx="261">
                  <c:v>54.107153260507765</c:v>
                </c:pt>
                <c:pt idx="262">
                  <c:v>54.107153482364247</c:v>
                </c:pt>
                <c:pt idx="263">
                  <c:v>54.107153690477404</c:v>
                </c:pt>
                <c:pt idx="264">
                  <c:v>54.107153885698601</c:v>
                </c:pt>
                <c:pt idx="265">
                  <c:v>54.107154068826446</c:v>
                </c:pt>
                <c:pt idx="266">
                  <c:v>54.107154240610086</c:v>
                </c:pt>
                <c:pt idx="267">
                  <c:v>54.107154401752261</c:v>
                </c:pt>
                <c:pt idx="268">
                  <c:v>54.107154552912178</c:v>
                </c:pt>
                <c:pt idx="269">
                  <c:v>54.107154694708207</c:v>
                </c:pt>
                <c:pt idx="270">
                  <c:v>54.107154827720414</c:v>
                </c:pt>
                <c:pt idx="271">
                  <c:v>54.107154952492927</c:v>
                </c:pt>
                <c:pt idx="272">
                  <c:v>54.107155069536162</c:v>
                </c:pt>
                <c:pt idx="273">
                  <c:v>54.107155179328942</c:v>
                </c:pt>
                <c:pt idx="274">
                  <c:v>54.107155282320392</c:v>
                </c:pt>
                <c:pt idx="275">
                  <c:v>54.107155378931843</c:v>
                </c:pt>
                <c:pt idx="276">
                  <c:v>54.107155469558514</c:v>
                </c:pt>
                <c:pt idx="277">
                  <c:v>54.107155554571143</c:v>
                </c:pt>
                <c:pt idx="278">
                  <c:v>54.1071556343175</c:v>
                </c:pt>
                <c:pt idx="279">
                  <c:v>54.107155709123823</c:v>
                </c:pt>
                <c:pt idx="280">
                  <c:v>54.107155779296129</c:v>
                </c:pt>
                <c:pt idx="281">
                  <c:v>54.107155845121476</c:v>
                </c:pt>
                <c:pt idx="282">
                  <c:v>54.107155906869139</c:v>
                </c:pt>
                <c:pt idx="283">
                  <c:v>54.10715596479173</c:v>
                </c:pt>
                <c:pt idx="284">
                  <c:v>54.107156019126194</c:v>
                </c:pt>
                <c:pt idx="285">
                  <c:v>54.10715607009481</c:v>
                </c:pt>
                <c:pt idx="286">
                  <c:v>54.107156117906072</c:v>
                </c:pt>
                <c:pt idx="287">
                  <c:v>54.107156162755579</c:v>
                </c:pt>
                <c:pt idx="288">
                  <c:v>54.107156204826801</c:v>
                </c:pt>
                <c:pt idx="289">
                  <c:v>54.107156244291829</c:v>
                </c:pt>
                <c:pt idx="290">
                  <c:v>54.107156281312136</c:v>
                </c:pt>
                <c:pt idx="291">
                  <c:v>54.107156316039145</c:v>
                </c:pt>
                <c:pt idx="292">
                  <c:v>54.107156348614915</c:v>
                </c:pt>
                <c:pt idx="293">
                  <c:v>54.107156379172729</c:v>
                </c:pt>
                <c:pt idx="294">
                  <c:v>54.107156407837572</c:v>
                </c:pt>
                <c:pt idx="295">
                  <c:v>54.107156434726726</c:v>
                </c:pt>
                <c:pt idx="296">
                  <c:v>54.107156459950176</c:v>
                </c:pt>
                <c:pt idx="297">
                  <c:v>54.107156483611107</c:v>
                </c:pt>
                <c:pt idx="298">
                  <c:v>54.107156505806316</c:v>
                </c:pt>
                <c:pt idx="299">
                  <c:v>54.107156526626603</c:v>
                </c:pt>
                <c:pt idx="300">
                  <c:v>54.107156546157142</c:v>
                </c:pt>
                <c:pt idx="301">
                  <c:v>54.107156564477819</c:v>
                </c:pt>
                <c:pt idx="302">
                  <c:v>54.107156581663588</c:v>
                </c:pt>
                <c:pt idx="303">
                  <c:v>54.107156597784758</c:v>
                </c:pt>
                <c:pt idx="304">
                  <c:v>54.107156612907261</c:v>
                </c:pt>
                <c:pt idx="305">
                  <c:v>54.107156627092976</c:v>
                </c:pt>
                <c:pt idx="306">
                  <c:v>54.107156640399936</c:v>
                </c:pt>
                <c:pt idx="307">
                  <c:v>54.107156652882566</c:v>
                </c:pt>
                <c:pt idx="308">
                  <c:v>54.107156664591933</c:v>
                </c:pt>
                <c:pt idx="309">
                  <c:v>54.107156675575943</c:v>
                </c:pt>
                <c:pt idx="310">
                  <c:v>54.107156685879531</c:v>
                </c:pt>
                <c:pt idx="311">
                  <c:v>54.107156695544838</c:v>
                </c:pt>
                <c:pt idx="312">
                  <c:v>54.107156704611413</c:v>
                </c:pt>
                <c:pt idx="313">
                  <c:v>54.107156713116339</c:v>
                </c:pt>
                <c:pt idx="314">
                  <c:v>54.10715672109442</c:v>
                </c:pt>
                <c:pt idx="315">
                  <c:v>54.107156728578275</c:v>
                </c:pt>
                <c:pt idx="316">
                  <c:v>54.107156735598529</c:v>
                </c:pt>
                <c:pt idx="317">
                  <c:v>54.107156742183903</c:v>
                </c:pt>
                <c:pt idx="318">
                  <c:v>54.107156748361334</c:v>
                </c:pt>
                <c:pt idx="319">
                  <c:v>54.107156754156087</c:v>
                </c:pt>
                <c:pt idx="320">
                  <c:v>54.107156759591881</c:v>
                </c:pt>
                <c:pt idx="321">
                  <c:v>54.107156764690934</c:v>
                </c:pt>
                <c:pt idx="322">
                  <c:v>54.107156769474123</c:v>
                </c:pt>
                <c:pt idx="323">
                  <c:v>54.107156773961002</c:v>
                </c:pt>
                <c:pt idx="324">
                  <c:v>54.107156778169937</c:v>
                </c:pt>
                <c:pt idx="325">
                  <c:v>54.107156782118139</c:v>
                </c:pt>
                <c:pt idx="326">
                  <c:v>54.107156785821765</c:v>
                </c:pt>
                <c:pt idx="327">
                  <c:v>54.107156789295964</c:v>
                </c:pt>
                <c:pt idx="328">
                  <c:v>54.107156792554946</c:v>
                </c:pt>
                <c:pt idx="329">
                  <c:v>54.107156795612042</c:v>
                </c:pt>
                <c:pt idx="330">
                  <c:v>54.107156798479764</c:v>
                </c:pt>
                <c:pt idx="331">
                  <c:v>54.107156801169843</c:v>
                </c:pt>
                <c:pt idx="332">
                  <c:v>54.107156803693272</c:v>
                </c:pt>
                <c:pt idx="333">
                  <c:v>54.107156806060388</c:v>
                </c:pt>
                <c:pt idx="334">
                  <c:v>54.107156808280862</c:v>
                </c:pt>
                <c:pt idx="335">
                  <c:v>54.10715681036379</c:v>
                </c:pt>
                <c:pt idx="336">
                  <c:v>54.10715681231769</c:v>
                </c:pt>
                <c:pt idx="337">
                  <c:v>54.107156814150549</c:v>
                </c:pt>
                <c:pt idx="338">
                  <c:v>54.107156815869871</c:v>
                </c:pt>
                <c:pt idx="339">
                  <c:v>54.107156817482682</c:v>
                </c:pt>
                <c:pt idx="340">
                  <c:v>54.107156818995584</c:v>
                </c:pt>
                <c:pt idx="341">
                  <c:v>54.107156820414765</c:v>
                </c:pt>
                <c:pt idx="342">
                  <c:v>54.107156821746031</c:v>
                </c:pt>
                <c:pt idx="343">
                  <c:v>54.107156822994831</c:v>
                </c:pt>
                <c:pt idx="344">
                  <c:v>54.107156824166275</c:v>
                </c:pt>
                <c:pt idx="345">
                  <c:v>54.10715682526515</c:v>
                </c:pt>
                <c:pt idx="346">
                  <c:v>54.107156826295956</c:v>
                </c:pt>
                <c:pt idx="347">
                  <c:v>54.107156827262898</c:v>
                </c:pt>
                <c:pt idx="348">
                  <c:v>54.107156828169948</c:v>
                </c:pt>
                <c:pt idx="349">
                  <c:v>54.107156829020809</c:v>
                </c:pt>
                <c:pt idx="350">
                  <c:v>54.107156829818962</c:v>
                </c:pt>
                <c:pt idx="351">
                  <c:v>54.107156830567675</c:v>
                </c:pt>
                <c:pt idx="352">
                  <c:v>54.107156831270004</c:v>
                </c:pt>
                <c:pt idx="353">
                  <c:v>54.107156831928826</c:v>
                </c:pt>
                <c:pt idx="354">
                  <c:v>54.107156832546835</c:v>
                </c:pt>
                <c:pt idx="355">
                  <c:v>54.107156833126567</c:v>
                </c:pt>
                <c:pt idx="356">
                  <c:v>54.107156833670373</c:v>
                </c:pt>
                <c:pt idx="357">
                  <c:v>54.1071568341805</c:v>
                </c:pt>
                <c:pt idx="358">
                  <c:v>54.107156834659023</c:v>
                </c:pt>
                <c:pt idx="359">
                  <c:v>54.107156835107901</c:v>
                </c:pt>
                <c:pt idx="360">
                  <c:v>54.107156835528976</c:v>
                </c:pt>
                <c:pt idx="361">
                  <c:v>54.107156835923973</c:v>
                </c:pt>
                <c:pt idx="362">
                  <c:v>54.107156836294493</c:v>
                </c:pt>
                <c:pt idx="363">
                  <c:v>54.107156836642062</c:v>
                </c:pt>
                <c:pt idx="364">
                  <c:v>54.107156836968095</c:v>
                </c:pt>
                <c:pt idx="365">
                  <c:v>54.107156837273941</c:v>
                </c:pt>
                <c:pt idx="366">
                  <c:v>54.107156837560836</c:v>
                </c:pt>
                <c:pt idx="367">
                  <c:v>54.107156837829962</c:v>
                </c:pt>
                <c:pt idx="368">
                  <c:v>54.10715683808241</c:v>
                </c:pt>
                <c:pt idx="369">
                  <c:v>54.10715683831922</c:v>
                </c:pt>
                <c:pt idx="370">
                  <c:v>54.107156838541364</c:v>
                </c:pt>
                <c:pt idx="371">
                  <c:v>54.107156838749752</c:v>
                </c:pt>
                <c:pt idx="372">
                  <c:v>54.107156838945222</c:v>
                </c:pt>
                <c:pt idx="373">
                  <c:v>54.107156839128585</c:v>
                </c:pt>
                <c:pt idx="374">
                  <c:v>54.107156839300593</c:v>
                </c:pt>
                <c:pt idx="375">
                  <c:v>54.107156839461943</c:v>
                </c:pt>
                <c:pt idx="376">
                  <c:v>54.107156839613303</c:v>
                </c:pt>
                <c:pt idx="377">
                  <c:v>54.107156839755277</c:v>
                </c:pt>
                <c:pt idx="378">
                  <c:v>54.107156839888468</c:v>
                </c:pt>
                <c:pt idx="379">
                  <c:v>54.107156840013403</c:v>
                </c:pt>
                <c:pt idx="380">
                  <c:v>54.1071568401306</c:v>
                </c:pt>
                <c:pt idx="381">
                  <c:v>54.107156840240528</c:v>
                </c:pt>
                <c:pt idx="382">
                  <c:v>54.107156840343656</c:v>
                </c:pt>
                <c:pt idx="383">
                  <c:v>54.107156840440389</c:v>
                </c:pt>
                <c:pt idx="384">
                  <c:v>54.107156840531133</c:v>
                </c:pt>
                <c:pt idx="385">
                  <c:v>54.107156840616248</c:v>
                </c:pt>
                <c:pt idx="386">
                  <c:v>54.107156840696099</c:v>
                </c:pt>
                <c:pt idx="387">
                  <c:v>54.107156840771005</c:v>
                </c:pt>
                <c:pt idx="388">
                  <c:v>54.107156840841263</c:v>
                </c:pt>
                <c:pt idx="389">
                  <c:v>54.107156840907173</c:v>
                </c:pt>
                <c:pt idx="390">
                  <c:v>54.107156840969004</c:v>
                </c:pt>
                <c:pt idx="391">
                  <c:v>54.107156841027006</c:v>
                </c:pt>
                <c:pt idx="392">
                  <c:v>54.107156841081412</c:v>
                </c:pt>
                <c:pt idx="393">
                  <c:v>54.107156841132444</c:v>
                </c:pt>
                <c:pt idx="394">
                  <c:v>54.107156841180313</c:v>
                </c:pt>
                <c:pt idx="395">
                  <c:v>54.107156841225226</c:v>
                </c:pt>
                <c:pt idx="396">
                  <c:v>54.107156841267347</c:v>
                </c:pt>
                <c:pt idx="397">
                  <c:v>54.10715684130686</c:v>
                </c:pt>
                <c:pt idx="398">
                  <c:v>54.107156841343929</c:v>
                </c:pt>
                <c:pt idx="399">
                  <c:v>54.107156841378703</c:v>
                </c:pt>
                <c:pt idx="400">
                  <c:v>54.107156841411317</c:v>
                </c:pt>
                <c:pt idx="401">
                  <c:v>54.107156841441913</c:v>
                </c:pt>
                <c:pt idx="402">
                  <c:v>54.107156841470619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28352"/>
        <c:axId val="184630272"/>
      </c:scatterChart>
      <c:valAx>
        <c:axId val="184628352"/>
        <c:scaling>
          <c:orientation val="minMax"/>
        </c:scaling>
        <c:delete val="0"/>
        <c:axPos val="b"/>
        <c:title>
          <c:tx>
            <c:strRef>
              <c:f>'3 Example 5&amp;6'!$G$5</c:f>
              <c:strCache>
                <c:ptCount val="1"/>
                <c:pt idx="0">
                  <c:v>Period</c:v>
                </c:pt>
              </c:strCache>
            </c:strRef>
          </c:tx>
          <c:overlay val="0"/>
        </c:title>
        <c:majorTickMark val="out"/>
        <c:minorTickMark val="none"/>
        <c:tickLblPos val="nextTo"/>
        <c:crossAx val="184630272"/>
        <c:crosses val="autoZero"/>
        <c:crossBetween val="midCat"/>
        <c:majorUnit val="100"/>
      </c:valAx>
      <c:valAx>
        <c:axId val="1846302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Estimated Stock Price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184628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strRef>
              <c:f>'4 Example 7'!$H$4:$H$406</c:f>
              <c:strCache>
                <c:ptCount val="403"/>
                <c:pt idx="0">
                  <c:v>Infinite Holding Period Assumption</c:v>
                </c:pt>
                <c:pt idx="1">
                  <c:v>Period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200</c:v>
                </c:pt>
                <c:pt idx="203">
                  <c:v>201</c:v>
                </c:pt>
                <c:pt idx="204">
                  <c:v>202</c:v>
                </c:pt>
                <c:pt idx="205">
                  <c:v>203</c:v>
                </c:pt>
                <c:pt idx="206">
                  <c:v>204</c:v>
                </c:pt>
                <c:pt idx="207">
                  <c:v>205</c:v>
                </c:pt>
                <c:pt idx="208">
                  <c:v>206</c:v>
                </c:pt>
                <c:pt idx="209">
                  <c:v>207</c:v>
                </c:pt>
                <c:pt idx="210">
                  <c:v>208</c:v>
                </c:pt>
                <c:pt idx="211">
                  <c:v>209</c:v>
                </c:pt>
                <c:pt idx="212">
                  <c:v>210</c:v>
                </c:pt>
                <c:pt idx="213">
                  <c:v>211</c:v>
                </c:pt>
                <c:pt idx="214">
                  <c:v>212</c:v>
                </c:pt>
                <c:pt idx="215">
                  <c:v>213</c:v>
                </c:pt>
                <c:pt idx="216">
                  <c:v>214</c:v>
                </c:pt>
                <c:pt idx="217">
                  <c:v>215</c:v>
                </c:pt>
                <c:pt idx="218">
                  <c:v>216</c:v>
                </c:pt>
                <c:pt idx="219">
                  <c:v>217</c:v>
                </c:pt>
                <c:pt idx="220">
                  <c:v>218</c:v>
                </c:pt>
                <c:pt idx="221">
                  <c:v>219</c:v>
                </c:pt>
                <c:pt idx="222">
                  <c:v>220</c:v>
                </c:pt>
                <c:pt idx="223">
                  <c:v>221</c:v>
                </c:pt>
                <c:pt idx="224">
                  <c:v>222</c:v>
                </c:pt>
                <c:pt idx="225">
                  <c:v>223</c:v>
                </c:pt>
                <c:pt idx="226">
                  <c:v>224</c:v>
                </c:pt>
                <c:pt idx="227">
                  <c:v>225</c:v>
                </c:pt>
                <c:pt idx="228">
                  <c:v>226</c:v>
                </c:pt>
                <c:pt idx="229">
                  <c:v>227</c:v>
                </c:pt>
                <c:pt idx="230">
                  <c:v>228</c:v>
                </c:pt>
                <c:pt idx="231">
                  <c:v>229</c:v>
                </c:pt>
                <c:pt idx="232">
                  <c:v>230</c:v>
                </c:pt>
                <c:pt idx="233">
                  <c:v>231</c:v>
                </c:pt>
                <c:pt idx="234">
                  <c:v>232</c:v>
                </c:pt>
                <c:pt idx="235">
                  <c:v>233</c:v>
                </c:pt>
                <c:pt idx="236">
                  <c:v>234</c:v>
                </c:pt>
                <c:pt idx="237">
                  <c:v>235</c:v>
                </c:pt>
                <c:pt idx="238">
                  <c:v>236</c:v>
                </c:pt>
                <c:pt idx="239">
                  <c:v>237</c:v>
                </c:pt>
                <c:pt idx="240">
                  <c:v>238</c:v>
                </c:pt>
                <c:pt idx="241">
                  <c:v>239</c:v>
                </c:pt>
                <c:pt idx="242">
                  <c:v>240</c:v>
                </c:pt>
                <c:pt idx="243">
                  <c:v>241</c:v>
                </c:pt>
                <c:pt idx="244">
                  <c:v>242</c:v>
                </c:pt>
                <c:pt idx="245">
                  <c:v>243</c:v>
                </c:pt>
                <c:pt idx="246">
                  <c:v>244</c:v>
                </c:pt>
                <c:pt idx="247">
                  <c:v>245</c:v>
                </c:pt>
                <c:pt idx="248">
                  <c:v>246</c:v>
                </c:pt>
                <c:pt idx="249">
                  <c:v>247</c:v>
                </c:pt>
                <c:pt idx="250">
                  <c:v>248</c:v>
                </c:pt>
                <c:pt idx="251">
                  <c:v>249</c:v>
                </c:pt>
                <c:pt idx="252">
                  <c:v>250</c:v>
                </c:pt>
                <c:pt idx="253">
                  <c:v>251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255</c:v>
                </c:pt>
                <c:pt idx="258">
                  <c:v>256</c:v>
                </c:pt>
                <c:pt idx="259">
                  <c:v>257</c:v>
                </c:pt>
                <c:pt idx="260">
                  <c:v>258</c:v>
                </c:pt>
                <c:pt idx="261">
                  <c:v>259</c:v>
                </c:pt>
                <c:pt idx="262">
                  <c:v>260</c:v>
                </c:pt>
                <c:pt idx="263">
                  <c:v>261</c:v>
                </c:pt>
                <c:pt idx="264">
                  <c:v>262</c:v>
                </c:pt>
                <c:pt idx="265">
                  <c:v>263</c:v>
                </c:pt>
                <c:pt idx="266">
                  <c:v>264</c:v>
                </c:pt>
                <c:pt idx="267">
                  <c:v>265</c:v>
                </c:pt>
                <c:pt idx="268">
                  <c:v>266</c:v>
                </c:pt>
                <c:pt idx="269">
                  <c:v>267</c:v>
                </c:pt>
                <c:pt idx="270">
                  <c:v>268</c:v>
                </c:pt>
                <c:pt idx="271">
                  <c:v>269</c:v>
                </c:pt>
                <c:pt idx="272">
                  <c:v>270</c:v>
                </c:pt>
                <c:pt idx="273">
                  <c:v>271</c:v>
                </c:pt>
                <c:pt idx="274">
                  <c:v>272</c:v>
                </c:pt>
                <c:pt idx="275">
                  <c:v>273</c:v>
                </c:pt>
                <c:pt idx="276">
                  <c:v>274</c:v>
                </c:pt>
                <c:pt idx="277">
                  <c:v>275</c:v>
                </c:pt>
                <c:pt idx="278">
                  <c:v>276</c:v>
                </c:pt>
                <c:pt idx="279">
                  <c:v>277</c:v>
                </c:pt>
                <c:pt idx="280">
                  <c:v>278</c:v>
                </c:pt>
                <c:pt idx="281">
                  <c:v>279</c:v>
                </c:pt>
                <c:pt idx="282">
                  <c:v>280</c:v>
                </c:pt>
                <c:pt idx="283">
                  <c:v>281</c:v>
                </c:pt>
                <c:pt idx="284">
                  <c:v>282</c:v>
                </c:pt>
                <c:pt idx="285">
                  <c:v>283</c:v>
                </c:pt>
                <c:pt idx="286">
                  <c:v>284</c:v>
                </c:pt>
                <c:pt idx="287">
                  <c:v>285</c:v>
                </c:pt>
                <c:pt idx="288">
                  <c:v>286</c:v>
                </c:pt>
                <c:pt idx="289">
                  <c:v>287</c:v>
                </c:pt>
                <c:pt idx="290">
                  <c:v>288</c:v>
                </c:pt>
                <c:pt idx="291">
                  <c:v>289</c:v>
                </c:pt>
                <c:pt idx="292">
                  <c:v>290</c:v>
                </c:pt>
                <c:pt idx="293">
                  <c:v>291</c:v>
                </c:pt>
                <c:pt idx="294">
                  <c:v>292</c:v>
                </c:pt>
                <c:pt idx="295">
                  <c:v>293</c:v>
                </c:pt>
                <c:pt idx="296">
                  <c:v>294</c:v>
                </c:pt>
                <c:pt idx="297">
                  <c:v>295</c:v>
                </c:pt>
                <c:pt idx="298">
                  <c:v>296</c:v>
                </c:pt>
                <c:pt idx="299">
                  <c:v>297</c:v>
                </c:pt>
                <c:pt idx="300">
                  <c:v>298</c:v>
                </c:pt>
                <c:pt idx="301">
                  <c:v>299</c:v>
                </c:pt>
                <c:pt idx="302">
                  <c:v>300</c:v>
                </c:pt>
                <c:pt idx="303">
                  <c:v>301</c:v>
                </c:pt>
                <c:pt idx="304">
                  <c:v>302</c:v>
                </c:pt>
                <c:pt idx="305">
                  <c:v>303</c:v>
                </c:pt>
                <c:pt idx="306">
                  <c:v>304</c:v>
                </c:pt>
                <c:pt idx="307">
                  <c:v>305</c:v>
                </c:pt>
                <c:pt idx="308">
                  <c:v>306</c:v>
                </c:pt>
                <c:pt idx="309">
                  <c:v>307</c:v>
                </c:pt>
                <c:pt idx="310">
                  <c:v>308</c:v>
                </c:pt>
                <c:pt idx="311">
                  <c:v>309</c:v>
                </c:pt>
                <c:pt idx="312">
                  <c:v>310</c:v>
                </c:pt>
                <c:pt idx="313">
                  <c:v>311</c:v>
                </c:pt>
                <c:pt idx="314">
                  <c:v>312</c:v>
                </c:pt>
                <c:pt idx="315">
                  <c:v>313</c:v>
                </c:pt>
                <c:pt idx="316">
                  <c:v>314</c:v>
                </c:pt>
                <c:pt idx="317">
                  <c:v>315</c:v>
                </c:pt>
                <c:pt idx="318">
                  <c:v>316</c:v>
                </c:pt>
                <c:pt idx="319">
                  <c:v>317</c:v>
                </c:pt>
                <c:pt idx="320">
                  <c:v>318</c:v>
                </c:pt>
                <c:pt idx="321">
                  <c:v>319</c:v>
                </c:pt>
                <c:pt idx="322">
                  <c:v>320</c:v>
                </c:pt>
                <c:pt idx="323">
                  <c:v>321</c:v>
                </c:pt>
                <c:pt idx="324">
                  <c:v>322</c:v>
                </c:pt>
                <c:pt idx="325">
                  <c:v>323</c:v>
                </c:pt>
                <c:pt idx="326">
                  <c:v>324</c:v>
                </c:pt>
                <c:pt idx="327">
                  <c:v>325</c:v>
                </c:pt>
                <c:pt idx="328">
                  <c:v>326</c:v>
                </c:pt>
                <c:pt idx="329">
                  <c:v>327</c:v>
                </c:pt>
                <c:pt idx="330">
                  <c:v>328</c:v>
                </c:pt>
                <c:pt idx="331">
                  <c:v>329</c:v>
                </c:pt>
                <c:pt idx="332">
                  <c:v>330</c:v>
                </c:pt>
                <c:pt idx="333">
                  <c:v>331</c:v>
                </c:pt>
                <c:pt idx="334">
                  <c:v>332</c:v>
                </c:pt>
                <c:pt idx="335">
                  <c:v>333</c:v>
                </c:pt>
                <c:pt idx="336">
                  <c:v>334</c:v>
                </c:pt>
                <c:pt idx="337">
                  <c:v>335</c:v>
                </c:pt>
                <c:pt idx="338">
                  <c:v>336</c:v>
                </c:pt>
                <c:pt idx="339">
                  <c:v>337</c:v>
                </c:pt>
                <c:pt idx="340">
                  <c:v>338</c:v>
                </c:pt>
                <c:pt idx="341">
                  <c:v>339</c:v>
                </c:pt>
                <c:pt idx="342">
                  <c:v>340</c:v>
                </c:pt>
                <c:pt idx="343">
                  <c:v>341</c:v>
                </c:pt>
                <c:pt idx="344">
                  <c:v>342</c:v>
                </c:pt>
                <c:pt idx="345">
                  <c:v>343</c:v>
                </c:pt>
                <c:pt idx="346">
                  <c:v>344</c:v>
                </c:pt>
                <c:pt idx="347">
                  <c:v>345</c:v>
                </c:pt>
                <c:pt idx="348">
                  <c:v>346</c:v>
                </c:pt>
                <c:pt idx="349">
                  <c:v>347</c:v>
                </c:pt>
                <c:pt idx="350">
                  <c:v>348</c:v>
                </c:pt>
                <c:pt idx="351">
                  <c:v>349</c:v>
                </c:pt>
                <c:pt idx="352">
                  <c:v>350</c:v>
                </c:pt>
                <c:pt idx="353">
                  <c:v>351</c:v>
                </c:pt>
                <c:pt idx="354">
                  <c:v>352</c:v>
                </c:pt>
                <c:pt idx="355">
                  <c:v>353</c:v>
                </c:pt>
                <c:pt idx="356">
                  <c:v>354</c:v>
                </c:pt>
                <c:pt idx="357">
                  <c:v>355</c:v>
                </c:pt>
                <c:pt idx="358">
                  <c:v>356</c:v>
                </c:pt>
                <c:pt idx="359">
                  <c:v>357</c:v>
                </c:pt>
                <c:pt idx="360">
                  <c:v>358</c:v>
                </c:pt>
                <c:pt idx="361">
                  <c:v>359</c:v>
                </c:pt>
                <c:pt idx="362">
                  <c:v>360</c:v>
                </c:pt>
                <c:pt idx="363">
                  <c:v>361</c:v>
                </c:pt>
                <c:pt idx="364">
                  <c:v>362</c:v>
                </c:pt>
                <c:pt idx="365">
                  <c:v>363</c:v>
                </c:pt>
                <c:pt idx="366">
                  <c:v>364</c:v>
                </c:pt>
                <c:pt idx="367">
                  <c:v>365</c:v>
                </c:pt>
                <c:pt idx="368">
                  <c:v>366</c:v>
                </c:pt>
                <c:pt idx="369">
                  <c:v>367</c:v>
                </c:pt>
                <c:pt idx="370">
                  <c:v>368</c:v>
                </c:pt>
                <c:pt idx="371">
                  <c:v>369</c:v>
                </c:pt>
                <c:pt idx="372">
                  <c:v>370</c:v>
                </c:pt>
                <c:pt idx="373">
                  <c:v>371</c:v>
                </c:pt>
                <c:pt idx="374">
                  <c:v>372</c:v>
                </c:pt>
                <c:pt idx="375">
                  <c:v>373</c:v>
                </c:pt>
                <c:pt idx="376">
                  <c:v>374</c:v>
                </c:pt>
                <c:pt idx="377">
                  <c:v>375</c:v>
                </c:pt>
                <c:pt idx="378">
                  <c:v>376</c:v>
                </c:pt>
                <c:pt idx="379">
                  <c:v>377</c:v>
                </c:pt>
                <c:pt idx="380">
                  <c:v>378</c:v>
                </c:pt>
                <c:pt idx="381">
                  <c:v>379</c:v>
                </c:pt>
                <c:pt idx="382">
                  <c:v>380</c:v>
                </c:pt>
                <c:pt idx="383">
                  <c:v>381</c:v>
                </c:pt>
                <c:pt idx="384">
                  <c:v>382</c:v>
                </c:pt>
                <c:pt idx="385">
                  <c:v>383</c:v>
                </c:pt>
                <c:pt idx="386">
                  <c:v>384</c:v>
                </c:pt>
                <c:pt idx="387">
                  <c:v>385</c:v>
                </c:pt>
                <c:pt idx="388">
                  <c:v>386</c:v>
                </c:pt>
                <c:pt idx="389">
                  <c:v>387</c:v>
                </c:pt>
                <c:pt idx="390">
                  <c:v>388</c:v>
                </c:pt>
                <c:pt idx="391">
                  <c:v>389</c:v>
                </c:pt>
                <c:pt idx="392">
                  <c:v>390</c:v>
                </c:pt>
                <c:pt idx="393">
                  <c:v>391</c:v>
                </c:pt>
                <c:pt idx="394">
                  <c:v>392</c:v>
                </c:pt>
                <c:pt idx="395">
                  <c:v>393</c:v>
                </c:pt>
                <c:pt idx="396">
                  <c:v>394</c:v>
                </c:pt>
                <c:pt idx="397">
                  <c:v>395</c:v>
                </c:pt>
                <c:pt idx="398">
                  <c:v>396</c:v>
                </c:pt>
                <c:pt idx="399">
                  <c:v>397</c:v>
                </c:pt>
                <c:pt idx="400">
                  <c:v>398</c:v>
                </c:pt>
                <c:pt idx="401">
                  <c:v>399</c:v>
                </c:pt>
                <c:pt idx="402">
                  <c:v>400</c:v>
                </c:pt>
              </c:strCache>
            </c:strRef>
          </c:xVal>
          <c:yVal>
            <c:numRef>
              <c:f>'4 Example 7'!$J$4:$J$406</c:f>
              <c:numCache>
                <c:formatCode>General</c:formatCode>
                <c:ptCount val="403"/>
                <c:pt idx="1">
                  <c:v>0</c:v>
                </c:pt>
                <c:pt idx="2">
                  <c:v>0</c:v>
                </c:pt>
                <c:pt idx="3" formatCode="&quot;$&quot;#,##0.00_);[Red]\(&quot;$&quot;#,##0.00\)">
                  <c:v>2.3008849557522129</c:v>
                </c:pt>
                <c:pt idx="4" formatCode="&quot;$&quot;#,##0.00_);[Red]\(&quot;$&quot;#,##0.00\)">
                  <c:v>4.9479207455556438</c:v>
                </c:pt>
                <c:pt idx="5" formatCode="&quot;$&quot;#,##0.00_);[Red]\(&quot;$&quot;#,##0.00\)">
                  <c:v>7.9931831586038404</c:v>
                </c:pt>
                <c:pt idx="6" formatCode="&quot;$&quot;#,##0.00_);[Red]\(&quot;$&quot;#,##0.00\)">
                  <c:v>10.849800997392412</c:v>
                </c:pt>
                <c:pt idx="7" formatCode="&quot;$&quot;#,##0.00_);[Red]\(&quot;$&quot;#,##0.00\)">
                  <c:v>13.529460208999394</c:v>
                </c:pt>
                <c:pt idx="8" formatCode="&quot;$&quot;#,##0.00_);[Red]\(&quot;$&quot;#,##0.00\)">
                  <c:v>16.04312283227674</c:v>
                </c:pt>
                <c:pt idx="9" formatCode="&quot;$&quot;#,##0.00_);[Red]\(&quot;$&quot;#,##0.00\)">
                  <c:v>18.401071841722747</c:v>
                </c:pt>
                <c:pt idx="10" formatCode="&quot;$&quot;#,##0.00_);[Red]\(&quot;$&quot;#,##0.00\)">
                  <c:v>20.612953213415462</c:v>
                </c:pt>
                <c:pt idx="11" formatCode="&quot;$&quot;#,##0.00_);[Red]\(&quot;$&quot;#,##0.00\)">
                  <c:v>22.687815385091813</c:v>
                </c:pt>
                <c:pt idx="12" formatCode="&quot;$&quot;#,##0.00_);[Red]\(&quot;$&quot;#,##0.00\)">
                  <c:v>24.634146271797061</c:v>
                </c:pt>
                <c:pt idx="13" formatCode="&quot;$&quot;#,##0.00_);[Red]\(&quot;$&quot;#,##0.00\)">
                  <c:v>26.459907988529419</c:v>
                </c:pt>
                <c:pt idx="14" formatCode="&quot;$&quot;#,##0.00_);[Red]\(&quot;$&quot;#,##0.00\)">
                  <c:v>28.172569421924376</c:v>
                </c:pt>
                <c:pt idx="15" formatCode="&quot;$&quot;#,##0.00_);[Red]\(&quot;$&quot;#,##0.00\)">
                  <c:v>29.779136784224075</c:v>
                </c:pt>
                <c:pt idx="16" formatCode="&quot;$&quot;#,##0.00_);[Red]\(&quot;$&quot;#,##0.00\)">
                  <c:v>31.286182274522901</c:v>
                </c:pt>
                <c:pt idx="17" formatCode="&quot;$&quot;#,##0.00_);[Red]\(&quot;$&quot;#,##0.00\)">
                  <c:v>32.69987096453773</c:v>
                </c:pt>
                <c:pt idx="18" formatCode="&quot;$&quot;#,##0.00_);[Red]\(&quot;$&quot;#,##0.00\)">
                  <c:v>34.02598601888792</c:v>
                </c:pt>
                <c:pt idx="19" formatCode="&quot;$&quot;#,##0.00_);[Red]\(&quot;$&quot;#,##0.00\)">
                  <c:v>35.269952353057135</c:v>
                </c:pt>
                <c:pt idx="20" formatCode="&quot;$&quot;#,##0.00_);[Red]\(&quot;$&quot;#,##0.00\)">
                  <c:v>36.43685882581763</c:v>
                </c:pt>
                <c:pt idx="21" formatCode="&quot;$&quot;#,##0.00_);[Red]\(&quot;$&quot;#,##0.00\)">
                  <c:v>37.531479056902704</c:v>
                </c:pt>
                <c:pt idx="22" formatCode="&quot;$&quot;#,##0.00_);[Red]\(&quot;$&quot;#,##0.00\)">
                  <c:v>38.558290955088701</c:v>
                </c:pt>
                <c:pt idx="23" formatCode="&quot;$&quot;#,##0.00_);[Red]\(&quot;$&quot;#,##0.00\)">
                  <c:v>39.521495036572901</c:v>
                </c:pt>
                <c:pt idx="24" formatCode="&quot;$&quot;#,##0.00_);[Red]\(&quot;$&quot;#,##0.00\)">
                  <c:v>40.425031608584639</c:v>
                </c:pt>
                <c:pt idx="25" formatCode="&quot;$&quot;#,##0.00_);[Red]\(&quot;$&quot;#,##0.00\)">
                  <c:v>41.272596888524845</c:v>
                </c:pt>
                <c:pt idx="26" formatCode="&quot;$&quot;#,##0.00_);[Red]\(&quot;$&quot;#,##0.00\)">
                  <c:v>42.067658124574955</c:v>
                </c:pt>
                <c:pt idx="27" formatCode="&quot;$&quot;#,##0.00_);[Red]\(&quot;$&quot;#,##0.00\)">
                  <c:v>42.813467779630805</c:v>
                </c:pt>
                <c:pt idx="28" formatCode="&quot;$&quot;#,##0.00_);[Red]\(&quot;$&quot;#,##0.00\)">
                  <c:v>43.513076836585853</c:v>
                </c:pt>
                <c:pt idx="29" formatCode="&quot;$&quot;#,##0.00_);[Red]\(&quot;$&quot;#,##0.00\)">
                  <c:v>44.16934727939325</c:v>
                </c:pt>
                <c:pt idx="30" formatCode="&quot;$&quot;#,##0.00_);[Red]\(&quot;$&quot;#,##0.00\)">
                  <c:v>44.784963800964782</c:v>
                </c:pt>
                <c:pt idx="31" formatCode="&quot;$&quot;#,##0.00_);[Red]\(&quot;$&quot;#,##0.00\)">
                  <c:v>45.362444785801799</c:v>
                </c:pt>
                <c:pt idx="32" formatCode="&quot;$&quot;#,##0.00_);[Red]\(&quot;$&quot;#,##0.00\)">
                  <c:v>45.904152612286076</c:v>
                </c:pt>
                <c:pt idx="33" formatCode="&quot;$&quot;#,##0.00_);[Red]\(&quot;$&quot;#,##0.00\)">
                  <c:v>46.412303316775755</c:v>
                </c:pt>
                <c:pt idx="34" formatCode="&quot;$&quot;#,##0.00_);[Red]\(&quot;$&quot;#,##0.00\)">
                  <c:v>46.888975659040412</c:v>
                </c:pt>
                <c:pt idx="35" formatCode="&quot;$&quot;#,##0.00_);[Red]\(&quot;$&quot;#,##0.00\)">
                  <c:v>47.336119626120535</c:v>
                </c:pt>
                <c:pt idx="36" formatCode="&quot;$&quot;#,##0.00_);[Red]\(&quot;$&quot;#,##0.00\)">
                  <c:v>47.755564409399227</c:v>
                </c:pt>
                <c:pt idx="37" formatCode="&quot;$&quot;#,##0.00_);[Red]\(&quot;$&quot;#,##0.00\)">
                  <c:v>48.149025887519073</c:v>
                </c:pt>
                <c:pt idx="38" formatCode="&quot;$&quot;#,##0.00_);[Red]\(&quot;$&quot;#,##0.00\)">
                  <c:v>48.518113645755385</c:v>
                </c:pt>
                <c:pt idx="39" formatCode="&quot;$&quot;#,##0.00_);[Red]\(&quot;$&quot;#,##0.00\)">
                  <c:v>48.864337560561118</c:v>
                </c:pt>
                <c:pt idx="40" formatCode="&quot;$&quot;#,##0.00_);[Red]\(&quot;$&quot;#,##0.00\)">
                  <c:v>49.189113976219609</c:v>
                </c:pt>
                <c:pt idx="41" formatCode="&quot;$&quot;#,##0.00_);[Red]\(&quot;$&quot;#,##0.00\)">
                  <c:v>49.493771498872697</c:v>
                </c:pt>
                <c:pt idx="42" formatCode="&quot;$&quot;#,##0.00_);[Red]\(&quot;$&quot;#,##0.00\)">
                  <c:v>49.779556431626922</c:v>
                </c:pt>
                <c:pt idx="43" formatCode="&quot;$&quot;#,##0.00_);[Red]\(&quot;$&quot;#,##0.00\)">
                  <c:v>50.047637872971592</c:v>
                </c:pt>
                <c:pt idx="44" formatCode="&quot;$&quot;#,##0.00_);[Red]\(&quot;$&quot;#,##0.00\)">
                  <c:v>50.299112499365712</c:v>
                </c:pt>
                <c:pt idx="45" formatCode="&quot;$&quot;#,##0.00_);[Red]\(&quot;$&quot;#,##0.00\)">
                  <c:v>50.535009051558426</c:v>
                </c:pt>
                <c:pt idx="46" formatCode="&quot;$&quot;#,##0.00_);[Red]\(&quot;$&quot;#,##0.00\)">
                  <c:v>50.756292542995837</c:v>
                </c:pt>
                <c:pt idx="47" formatCode="&quot;$&quot;#,##0.00_);[Red]\(&quot;$&quot;#,##0.00\)">
                  <c:v>50.963868207530048</c:v>
                </c:pt>
                <c:pt idx="48" formatCode="&quot;$&quot;#,##0.00_);[Red]\(&quot;$&quot;#,##0.00\)">
                  <c:v>51.158585202579836</c:v>
                </c:pt>
                <c:pt idx="49" formatCode="&quot;$&quot;#,##0.00_);[Red]\(&quot;$&quot;#,##0.00\)">
                  <c:v>51.341240082892028</c:v>
                </c:pt>
                <c:pt idx="50" formatCode="&quot;$&quot;#,##0.00_);[Red]\(&quot;$&quot;#,##0.00\)">
                  <c:v>51.512580059114086</c:v>
                </c:pt>
                <c:pt idx="51" formatCode="&quot;$&quot;#,##0.00_);[Red]\(&quot;$&quot;#,##0.00\)">
                  <c:v>51.673306054508224</c:v>
                </c:pt>
                <c:pt idx="52" formatCode="&quot;$&quot;#,##0.00_);[Red]\(&quot;$&quot;#,##0.00\)">
                  <c:v>51.824075572311578</c:v>
                </c:pt>
                <c:pt idx="53" formatCode="&quot;$&quot;#,##0.00_);[Red]\(&quot;$&quot;#,##0.00\)">
                  <c:v>51.965505385472241</c:v>
                </c:pt>
                <c:pt idx="54" formatCode="&quot;$&quot;#,##0.00_);[Red]\(&quot;$&quot;#,##0.00\)">
                  <c:v>52.098174059764546</c:v>
                </c:pt>
                <c:pt idx="55" formatCode="&quot;$&quot;#,##0.00_);[Red]\(&quot;$&quot;#,##0.00\)">
                  <c:v>52.222624320605121</c:v>
                </c:pt>
                <c:pt idx="56" formatCode="&quot;$&quot;#,##0.00_);[Red]\(&quot;$&quot;#,##0.00\)">
                  <c:v>52.339365273252028</c:v>
                </c:pt>
                <c:pt idx="57" formatCode="&quot;$&quot;#,##0.00_);[Red]\(&quot;$&quot;#,##0.00\)">
                  <c:v>52.448874485469481</c:v>
                </c:pt>
                <c:pt idx="58" formatCode="&quot;$&quot;#,##0.00_);[Red]\(&quot;$&quot;#,##0.00\)">
                  <c:v>52.551599941177891</c:v>
                </c:pt>
                <c:pt idx="59" formatCode="&quot;$&quot;#,##0.00_);[Red]\(&quot;$&quot;#,##0.00\)">
                  <c:v>52.64796187308135</c:v>
                </c:pt>
                <c:pt idx="60" formatCode="&quot;$&quot;#,##0.00_);[Red]\(&quot;$&quot;#,##0.00\)">
                  <c:v>52.738354481769548</c:v>
                </c:pt>
                <c:pt idx="61" formatCode="&quot;$&quot;#,##0.00_);[Red]\(&quot;$&quot;#,##0.00\)">
                  <c:v>52.823147548326631</c:v>
                </c:pt>
                <c:pt idx="62" formatCode="&quot;$&quot;#,##0.00_);[Red]\(&quot;$&quot;#,##0.00\)">
                  <c:v>52.902687947043887</c:v>
                </c:pt>
                <c:pt idx="63" formatCode="&quot;$&quot;#,##0.00_);[Red]\(&quot;$&quot;#,##0.00\)">
                  <c:v>52.977301064424672</c:v>
                </c:pt>
                <c:pt idx="64" formatCode="&quot;$&quot;#,##0.00_);[Red]\(&quot;$&quot;#,##0.00\)">
                  <c:v>53.047292130286301</c:v>
                </c:pt>
                <c:pt idx="65" formatCode="&quot;$&quot;#,##0.00_);[Red]\(&quot;$&quot;#,##0.00\)">
                  <c:v>53.112947466404286</c:v>
                </c:pt>
                <c:pt idx="66" formatCode="&quot;$&quot;#,##0.00_);[Red]\(&quot;$&quot;#,##0.00\)">
                  <c:v>53.174535657806999</c:v>
                </c:pt>
                <c:pt idx="67" formatCode="&quot;$&quot;#,##0.00_);[Red]\(&quot;$&quot;#,##0.00\)">
                  <c:v>53.232308651512199</c:v>
                </c:pt>
                <c:pt idx="68" formatCode="&quot;$&quot;#,##0.00_);[Red]\(&quot;$&quot;#,##0.00\)">
                  <c:v>53.286502787200256</c:v>
                </c:pt>
                <c:pt idx="69" formatCode="&quot;$&quot;#,##0.00_);[Red]\(&quot;$&quot;#,##0.00\)">
                  <c:v>53.337339764040387</c:v>
                </c:pt>
                <c:pt idx="70" formatCode="&quot;$&quot;#,##0.00_);[Red]\(&quot;$&quot;#,##0.00\)">
                  <c:v>53.385027547624929</c:v>
                </c:pt>
                <c:pt idx="71" formatCode="&quot;$&quot;#,##0.00_);[Red]\(&quot;$&quot;#,##0.00\)">
                  <c:v>53.429761220721943</c:v>
                </c:pt>
                <c:pt idx="72" formatCode="&quot;$&quot;#,##0.00_);[Red]\(&quot;$&quot;#,##0.00\)">
                  <c:v>53.471723781326212</c:v>
                </c:pt>
                <c:pt idx="73" formatCode="&quot;$&quot;#,##0.00_);[Red]\(&quot;$&quot;#,##0.00\)">
                  <c:v>53.511086891273585</c:v>
                </c:pt>
                <c:pt idx="74" formatCode="&quot;$&quot;#,##0.00_);[Red]\(&quot;$&quot;#,##0.00\)">
                  <c:v>53.548011578480853</c:v>
                </c:pt>
                <c:pt idx="75" formatCode="&quot;$&quot;#,##0.00_);[Red]\(&quot;$&quot;#,##0.00\)">
                  <c:v>53.582648895684137</c:v>
                </c:pt>
                <c:pt idx="76" formatCode="&quot;$&quot;#,##0.00_);[Red]\(&quot;$&quot;#,##0.00\)">
                  <c:v>53.615140538370404</c:v>
                </c:pt>
                <c:pt idx="77" formatCode="&quot;$&quot;#,##0.00_);[Red]\(&quot;$&quot;#,##0.00\)">
                  <c:v>53.64561942443008</c:v>
                </c:pt>
                <c:pt idx="78" formatCode="&quot;$&quot;#,##0.00_);[Red]\(&quot;$&quot;#,##0.00\)">
                  <c:v>53.674210237901988</c:v>
                </c:pt>
                <c:pt idx="79" formatCode="&quot;$&quot;#,##0.00_);[Red]\(&quot;$&quot;#,##0.00\)">
                  <c:v>53.701029939034932</c:v>
                </c:pt>
                <c:pt idx="80" formatCode="&quot;$&quot;#,##0.00_);[Red]\(&quot;$&quot;#,##0.00\)">
                  <c:v>53.726188242752563</c:v>
                </c:pt>
                <c:pt idx="81" formatCode="&quot;$&quot;#,##0.00_);[Red]\(&quot;$&quot;#,##0.00\)">
                  <c:v>53.749788067478825</c:v>
                </c:pt>
                <c:pt idx="82" formatCode="&quot;$&quot;#,##0.00_);[Red]\(&quot;$&quot;#,##0.00\)">
                  <c:v>53.771925956160104</c:v>
                </c:pt>
                <c:pt idx="83" formatCode="&quot;$&quot;#,##0.00_);[Red]\(&quot;$&quot;#,##0.00\)">
                  <c:v>53.792692471206266</c:v>
                </c:pt>
                <c:pt idx="84" formatCode="&quot;$&quot;#,##0.00_);[Red]\(&quot;$&quot;#,##0.00\)">
                  <c:v>53.812172564966374</c:v>
                </c:pt>
                <c:pt idx="85" formatCode="&quot;$&quot;#,##0.00_);[Red]\(&quot;$&quot;#,##0.00\)">
                  <c:v>53.830445927254623</c:v>
                </c:pt>
                <c:pt idx="86" formatCode="&quot;$&quot;#,##0.00_);[Red]\(&quot;$&quot;#,##0.00\)">
                  <c:v>53.847587311348022</c:v>
                </c:pt>
                <c:pt idx="87" formatCode="&quot;$&quot;#,##0.00_);[Red]\(&quot;$&quot;#,##0.00\)">
                  <c:v>53.863666839789616</c:v>
                </c:pt>
                <c:pt idx="88" formatCode="&quot;$&quot;#,##0.00_);[Red]\(&quot;$&quot;#,##0.00\)">
                  <c:v>53.87875029124811</c:v>
                </c:pt>
                <c:pt idx="89" formatCode="&quot;$&quot;#,##0.00_);[Red]\(&quot;$&quot;#,##0.00\)">
                  <c:v>53.892899369607399</c:v>
                </c:pt>
                <c:pt idx="90" formatCode="&quot;$&quot;#,##0.00_);[Red]\(&quot;$&quot;#,##0.00\)">
                  <c:v>53.906171956386906</c:v>
                </c:pt>
                <c:pt idx="91" formatCode="&quot;$&quot;#,##0.00_);[Red]\(&quot;$&quot;#,##0.00\)">
                  <c:v>53.918622347525208</c:v>
                </c:pt>
                <c:pt idx="92" formatCode="&quot;$&quot;#,##0.00_);[Red]\(&quot;$&quot;#,##0.00\)">
                  <c:v>53.930301475495654</c:v>
                </c:pt>
                <c:pt idx="93" formatCode="&quot;$&quot;#,##0.00_);[Red]\(&quot;$&quot;#,##0.00\)">
                  <c:v>53.941257117662616</c:v>
                </c:pt>
                <c:pt idx="94" formatCode="&quot;$&quot;#,##0.00_);[Red]\(&quot;$&quot;#,##0.00\)">
                  <c:v>53.951534091730743</c:v>
                </c:pt>
                <c:pt idx="95" formatCode="&quot;$&quot;#,##0.00_);[Red]\(&quot;$&quot;#,##0.00\)">
                  <c:v>53.961174439086683</c:v>
                </c:pt>
                <c:pt idx="96" formatCode="&quot;$&quot;#,##0.00_);[Red]\(&quot;$&quot;#,##0.00\)">
                  <c:v>53.970217596783407</c:v>
                </c:pt>
                <c:pt idx="97" formatCode="&quot;$&quot;#,##0.00_);[Red]\(&quot;$&quot;#,##0.00\)">
                  <c:v>53.978700558870592</c:v>
                </c:pt>
                <c:pt idx="98" formatCode="&quot;$&quot;#,##0.00_);[Red]\(&quot;$&quot;#,##0.00\)">
                  <c:v>53.986658027731146</c:v>
                </c:pt>
                <c:pt idx="99" formatCode="&quot;$&quot;#,##0.00_);[Red]\(&quot;$&quot;#,##0.00\)">
                  <c:v>53.994122556042818</c:v>
                </c:pt>
                <c:pt idx="100" formatCode="&quot;$&quot;#,##0.00_);[Red]\(&quot;$&quot;#,##0.00\)">
                  <c:v>54.001124679945796</c:v>
                </c:pt>
                <c:pt idx="101" formatCode="&quot;$&quot;#,##0.00_);[Red]\(&quot;$&quot;#,##0.00\)">
                  <c:v>54.007693043960984</c:v>
                </c:pt>
                <c:pt idx="102" formatCode="&quot;$&quot;#,##0.00_);[Red]\(&quot;$&quot;#,##0.00\)">
                  <c:v>54.013854518169921</c:v>
                </c:pt>
                <c:pt idx="103" formatCode="&quot;$&quot;#,##0.00_);[Red]\(&quot;$&quot;#,##0.00\)">
                  <c:v>54.019634308135821</c:v>
                </c:pt>
                <c:pt idx="104" formatCode="&quot;$&quot;#,##0.00_);[Red]\(&quot;$&quot;#,##0.00\)">
                  <c:v>54.025056058015345</c:v>
                </c:pt>
                <c:pt idx="105" formatCode="&quot;$&quot;#,##0.00_);[Red]\(&quot;$&quot;#,##0.00\)">
                  <c:v>54.030141947282864</c:v>
                </c:pt>
                <c:pt idx="106" formatCode="&quot;$&quot;#,##0.00_);[Red]\(&quot;$&quot;#,##0.00\)">
                  <c:v>54.034912781463007</c:v>
                </c:pt>
                <c:pt idx="107" formatCode="&quot;$&quot;#,##0.00_);[Red]\(&quot;$&quot;#,##0.00\)">
                  <c:v>54.039388077242613</c:v>
                </c:pt>
                <c:pt idx="108" formatCode="&quot;$&quot;#,##0.00_);[Red]\(&quot;$&quot;#,##0.00\)">
                  <c:v>54.043586142310211</c:v>
                </c:pt>
                <c:pt idx="109" formatCode="&quot;$&quot;#,##0.00_);[Red]\(&quot;$&quot;#,##0.00\)">
                  <c:v>54.047524150249721</c:v>
                </c:pt>
                <c:pt idx="110" formatCode="&quot;$&quot;#,##0.00_);[Red]\(&quot;$&quot;#,##0.00\)">
                  <c:v>54.051218210794751</c:v>
                </c:pt>
                <c:pt idx="111" formatCode="&quot;$&quot;#,##0.00_);[Red]\(&quot;$&quot;#,##0.00\)">
                  <c:v>54.054683435730801</c:v>
                </c:pt>
                <c:pt idx="112" formatCode="&quot;$&quot;#,##0.00_);[Red]\(&quot;$&quot;#,##0.00\)">
                  <c:v>54.057934000715058</c:v>
                </c:pt>
                <c:pt idx="113" formatCode="&quot;$&quot;#,##0.00_);[Red]\(&quot;$&quot;#,##0.00\)">
                  <c:v>54.060983203266666</c:v>
                </c:pt>
                <c:pt idx="114" formatCode="&quot;$&quot;#,##0.00_);[Red]\(&quot;$&quot;#,##0.00\)">
                  <c:v>54.063843517164628</c:v>
                </c:pt>
                <c:pt idx="115" formatCode="&quot;$&quot;#,##0.00_);[Red]\(&quot;$&quot;#,##0.00\)">
                  <c:v>54.066526643475989</c:v>
                </c:pt>
                <c:pt idx="116" formatCode="&quot;$&quot;#,##0.00_);[Red]\(&quot;$&quot;#,##0.00\)">
                  <c:v>54.069043558422941</c:v>
                </c:pt>
                <c:pt idx="117" formatCode="&quot;$&quot;#,##0.00_);[Red]\(&quot;$&quot;#,##0.00\)">
                  <c:v>54.071404558284669</c:v>
                </c:pt>
                <c:pt idx="118" formatCode="&quot;$&quot;#,##0.00_);[Red]\(&quot;$&quot;#,##0.00\)">
                  <c:v>54.073619301517809</c:v>
                </c:pt>
                <c:pt idx="119" formatCode="&quot;$&quot;#,##0.00_);[Red]\(&quot;$&quot;#,##0.00\)">
                  <c:v>54.075696848267469</c:v>
                </c:pt>
                <c:pt idx="120" formatCode="&quot;$&quot;#,##0.00_);[Red]\(&quot;$&quot;#,##0.00\)">
                  <c:v>54.077645697430874</c:v>
                </c:pt>
                <c:pt idx="121" formatCode="&quot;$&quot;#,##0.00_);[Red]\(&quot;$&quot;#,##0.00\)">
                  <c:v>54.079473821424862</c:v>
                </c:pt>
                <c:pt idx="122" formatCode="&quot;$&quot;#,##0.00_);[Red]\(&quot;$&quot;#,##0.00\)">
                  <c:v>54.08118869879975</c:v>
                </c:pt>
                <c:pt idx="123" formatCode="&quot;$&quot;#,##0.00_);[Red]\(&quot;$&quot;#,##0.00\)">
                  <c:v>54.082797344832834</c:v>
                </c:pt>
                <c:pt idx="124" formatCode="&quot;$&quot;#,##0.00_);[Red]\(&quot;$&quot;#,##0.00\)">
                  <c:v>54.084306340226703</c:v>
                </c:pt>
                <c:pt idx="125" formatCode="&quot;$&quot;#,##0.00_);[Red]\(&quot;$&quot;#,##0.00\)">
                  <c:v>54.0857218580298</c:v>
                </c:pt>
                <c:pt idx="126" formatCode="&quot;$&quot;#,##0.00_);[Red]\(&quot;$&quot;#,##0.00\)">
                  <c:v>54.087049688889337</c:v>
                </c:pt>
                <c:pt idx="127" formatCode="&quot;$&quot;#,##0.00_);[Red]\(&quot;$&quot;#,##0.00\)">
                  <c:v>54.088295264739884</c:v>
                </c:pt>
                <c:pt idx="128" formatCode="&quot;$&quot;#,##0.00_);[Red]\(&quot;$&quot;#,##0.00\)">
                  <c:v>54.089463681024462</c:v>
                </c:pt>
                <c:pt idx="129" formatCode="&quot;$&quot;#,##0.00_);[Red]\(&quot;$&quot;#,##0.00\)">
                  <c:v>54.0905597175392</c:v>
                </c:pt>
                <c:pt idx="130" formatCode="&quot;$&quot;#,##0.00_);[Red]\(&quot;$&quot;#,##0.00\)">
                  <c:v>54.091587857986653</c:v>
                </c:pt>
                <c:pt idx="131" formatCode="&quot;$&quot;#,##0.00_);[Red]\(&quot;$&quot;#,##0.00\)">
                  <c:v>54.092552308317892</c:v>
                </c:pt>
                <c:pt idx="132" formatCode="&quot;$&quot;#,##0.00_);[Red]\(&quot;$&quot;#,##0.00\)">
                  <c:v>54.093457013938348</c:v>
                </c:pt>
                <c:pt idx="133" formatCode="&quot;$&quot;#,##0.00_);[Red]\(&quot;$&quot;#,##0.00\)">
                  <c:v>54.094305675847799</c:v>
                </c:pt>
                <c:pt idx="134" formatCode="&quot;$&quot;#,##0.00_);[Red]\(&quot;$&quot;#,##0.00\)">
                  <c:v>54.095101765780562</c:v>
                </c:pt>
                <c:pt idx="135" formatCode="&quot;$&quot;#,##0.00_);[Red]\(&quot;$&quot;#,##0.00\)">
                  <c:v>54.095848540407751</c:v>
                </c:pt>
                <c:pt idx="136" formatCode="&quot;$&quot;#,##0.00_);[Red]\(&quot;$&quot;#,##0.00\)">
                  <c:v>54.096549054659803</c:v>
                </c:pt>
                <c:pt idx="137" formatCode="&quot;$&quot;#,##0.00_);[Red]\(&quot;$&quot;#,##0.00\)">
                  <c:v>54.097206174223679</c:v>
                </c:pt>
                <c:pt idx="138" formatCode="&quot;$&quot;#,##0.00_);[Red]\(&quot;$&quot;#,##0.00\)">
                  <c:v>54.097822587265895</c:v>
                </c:pt>
                <c:pt idx="139" formatCode="&quot;$&quot;#,##0.00_);[Red]\(&quot;$&quot;#,##0.00\)">
                  <c:v>54.0984008154294</c:v>
                </c:pt>
                <c:pt idx="140" formatCode="&quot;$&quot;#,##0.00_);[Red]\(&quot;$&quot;#,##0.00\)">
                  <c:v>54.098943224149146</c:v>
                </c:pt>
                <c:pt idx="141" formatCode="&quot;$&quot;#,##0.00_);[Red]\(&quot;$&quot;#,##0.00\)">
                  <c:v>54.09945203232872</c:v>
                </c:pt>
                <c:pt idx="142" formatCode="&quot;$&quot;#,##0.00_);[Red]\(&quot;$&quot;#,##0.00\)">
                  <c:v>54.099929321417534</c:v>
                </c:pt>
                <c:pt idx="143" formatCode="&quot;$&quot;#,##0.00_);[Red]\(&quot;$&quot;#,##0.00\)">
                  <c:v>54.100377043925619</c:v>
                </c:pt>
                <c:pt idx="144" formatCode="&quot;$&quot;#,##0.00_);[Red]\(&quot;$&quot;#,##0.00\)">
                  <c:v>54.100797031411076</c:v>
                </c:pt>
                <c:pt idx="145" formatCode="&quot;$&quot;#,##0.00_);[Red]\(&quot;$&quot;#,##0.00\)">
                  <c:v>54.101191001972659</c:v>
                </c:pt>
                <c:pt idx="146" formatCode="&quot;$&quot;#,##0.00_);[Red]\(&quot;$&quot;#,##0.00\)">
                  <c:v>54.10156056727822</c:v>
                </c:pt>
                <c:pt idx="147" formatCode="&quot;$&quot;#,##0.00_);[Red]\(&quot;$&quot;#,##0.00\)">
                  <c:v>54.101907239157768</c:v>
                </c:pt>
                <c:pt idx="148" formatCode="&quot;$&quot;#,##0.00_);[Red]\(&quot;$&quot;#,##0.00\)">
                  <c:v>54.102232435788146</c:v>
                </c:pt>
                <c:pt idx="149" formatCode="&quot;$&quot;#,##0.00_);[Red]\(&quot;$&quot;#,##0.00\)">
                  <c:v>54.102537487494516</c:v>
                </c:pt>
                <c:pt idx="150" formatCode="&quot;$&quot;#,##0.00_);[Red]\(&quot;$&quot;#,##0.00\)">
                  <c:v>54.102823642192519</c:v>
                </c:pt>
                <c:pt idx="151" formatCode="&quot;$&quot;#,##0.00_);[Red]\(&quot;$&quot;#,##0.00\)">
                  <c:v>54.103092070493311</c:v>
                </c:pt>
                <c:pt idx="152" formatCode="&quot;$&quot;#,##0.00_);[Red]\(&quot;$&quot;#,##0.00\)">
                  <c:v>54.103343870492282</c:v>
                </c:pt>
                <c:pt idx="153" formatCode="&quot;$&quot;#,##0.00_);[Red]\(&quot;$&quot;#,##0.00\)">
                  <c:v>54.103580072261224</c:v>
                </c:pt>
                <c:pt idx="154" formatCode="&quot;$&quot;#,##0.00_);[Red]\(&quot;$&quot;#,##0.00\)">
                  <c:v>54.10380164206218</c:v>
                </c:pt>
                <c:pt idx="155" formatCode="&quot;$&quot;#,##0.00_);[Red]\(&quot;$&quot;#,##0.00\)">
                  <c:v>54.104009486300249</c:v>
                </c:pt>
                <c:pt idx="156" formatCode="&quot;$&quot;#,##0.00_);[Red]\(&quot;$&quot;#,##0.00\)">
                  <c:v>54.104204455231532</c:v>
                </c:pt>
                <c:pt idx="157" formatCode="&quot;$&quot;#,##0.00_);[Red]\(&quot;$&quot;#,##0.00\)">
                  <c:v>54.104387346441406</c:v>
                </c:pt>
                <c:pt idx="158" formatCode="&quot;$&quot;#,##0.00_);[Red]\(&quot;$&quot;#,##0.00\)">
                  <c:v>54.104558908107308</c:v>
                </c:pt>
                <c:pt idx="159" formatCode="&quot;$&quot;#,##0.00_);[Red]\(&quot;$&quot;#,##0.00\)">
                  <c:v>54.104719842059389</c:v>
                </c:pt>
                <c:pt idx="160" formatCode="&quot;$&quot;#,##0.00_);[Red]\(&quot;$&quot;#,##0.00\)">
                  <c:v>54.104870806651604</c:v>
                </c:pt>
                <c:pt idx="161" formatCode="&quot;$&quot;#,##0.00_);[Red]\(&quot;$&quot;#,##0.00\)">
                  <c:v>54.10501241945493</c:v>
                </c:pt>
                <c:pt idx="162" formatCode="&quot;$&quot;#,##0.00_);[Red]\(&quot;$&quot;#,##0.00\)">
                  <c:v>54.105145259783711</c:v>
                </c:pt>
                <c:pt idx="163" formatCode="&quot;$&quot;#,##0.00_);[Red]\(&quot;$&quot;#,##0.00\)">
                  <c:v>54.105269871065573</c:v>
                </c:pt>
                <c:pt idx="164" formatCode="&quot;$&quot;#,##0.00_);[Red]\(&quot;$&quot;#,##0.00\)">
                  <c:v>54.105386763064487</c:v>
                </c:pt>
                <c:pt idx="165" formatCode="&quot;$&quot;#,##0.00_);[Red]\(&quot;$&quot;#,##0.00\)">
                  <c:v>54.105496413966129</c:v>
                </c:pt>
                <c:pt idx="166" formatCode="&quot;$&quot;#,##0.00_);[Red]\(&quot;$&quot;#,##0.00\)">
                  <c:v>54.10559927233404</c:v>
                </c:pt>
                <c:pt idx="167" formatCode="&quot;$&quot;#,##0.00_);[Red]\(&quot;$&quot;#,##0.00\)">
                  <c:v>54.105695758944641</c:v>
                </c:pt>
                <c:pt idx="168" formatCode="&quot;$&quot;#,##0.00_);[Red]\(&quot;$&quot;#,##0.00\)">
                  <c:v>54.105786268508574</c:v>
                </c:pt>
                <c:pt idx="169" formatCode="&quot;$&quot;#,##0.00_);[Red]\(&quot;$&quot;#,##0.00\)">
                  <c:v>54.105871171285358</c:v>
                </c:pt>
                <c:pt idx="170" formatCode="&quot;$&quot;#,##0.00_);[Red]\(&quot;$&quot;#,##0.00\)">
                  <c:v>54.105950814598096</c:v>
                </c:pt>
                <c:pt idx="171" formatCode="&quot;$&quot;#,##0.00_);[Red]\(&quot;$&quot;#,##0.00\)">
                  <c:v>54.106025524254292</c:v>
                </c:pt>
                <c:pt idx="172" formatCode="&quot;$&quot;#,##0.00_);[Red]\(&quot;$&quot;#,##0.00\)">
                  <c:v>54.106095605878693</c:v>
                </c:pt>
                <c:pt idx="173" formatCode="&quot;$&quot;#,##0.00_);[Red]\(&quot;$&quot;#,##0.00\)">
                  <c:v>54.106161346163525</c:v>
                </c:pt>
                <c:pt idx="174" formatCode="&quot;$&quot;#,##0.00_);[Red]\(&quot;$&quot;#,##0.00\)">
                  <c:v>54.106223014041326</c:v>
                </c:pt>
                <c:pt idx="175" formatCode="&quot;$&quot;#,##0.00_);[Red]\(&quot;$&quot;#,##0.00\)">
                  <c:v>54.106280861785109</c:v>
                </c:pt>
                <c:pt idx="176" formatCode="&quot;$&quot;#,##0.00_);[Red]\(&quot;$&quot;#,##0.00\)">
                  <c:v>54.106335126040342</c:v>
                </c:pt>
                <c:pt idx="177" formatCode="&quot;$&quot;#,##0.00_);[Red]\(&quot;$&quot;#,##0.00\)">
                  <c:v>54.106386028793032</c:v>
                </c:pt>
                <c:pt idx="178" formatCode="&quot;$&quot;#,##0.00_);[Red]\(&quot;$&quot;#,##0.00\)">
                  <c:v>54.106433778277861</c:v>
                </c:pt>
                <c:pt idx="179" formatCode="&quot;$&quot;#,##0.00_);[Red]\(&quot;$&quot;#,##0.00\)">
                  <c:v>54.106478569830003</c:v>
                </c:pt>
                <c:pt idx="180" formatCode="&quot;$&quot;#,##0.00_);[Red]\(&quot;$&quot;#,##0.00\)">
                  <c:v>54.106520586684219</c:v>
                </c:pt>
                <c:pt idx="181" formatCode="&quot;$&quot;#,##0.00_);[Red]\(&quot;$&quot;#,##0.00\)">
                  <c:v>54.106560000724457</c:v>
                </c:pt>
                <c:pt idx="182" formatCode="&quot;$&quot;#,##0.00_);[Red]\(&quot;$&quot;#,##0.00\)">
                  <c:v>54.106596973186981</c:v>
                </c:pt>
                <c:pt idx="183" formatCode="&quot;$&quot;#,##0.00_);[Red]\(&quot;$&quot;#,##0.00\)">
                  <c:v>54.106631655319973</c:v>
                </c:pt>
                <c:pt idx="184" formatCode="&quot;$&quot;#,##0.00_);[Red]\(&quot;$&quot;#,##0.00\)">
                  <c:v>54.106664189002245</c:v>
                </c:pt>
                <c:pt idx="185" formatCode="&quot;$&quot;#,##0.00_);[Red]\(&quot;$&quot;#,##0.00\)">
                  <c:v>54.106694707323669</c:v>
                </c:pt>
                <c:pt idx="186" formatCode="&quot;$&quot;#,##0.00_);[Red]\(&quot;$&quot;#,##0.00\)">
                  <c:v>54.106723335129601</c:v>
                </c:pt>
                <c:pt idx="187" formatCode="&quot;$&quot;#,##0.00_);[Red]\(&quot;$&quot;#,##0.00\)">
                  <c:v>54.106750189531631</c:v>
                </c:pt>
                <c:pt idx="188" formatCode="&quot;$&quot;#,##0.00_);[Red]\(&quot;$&quot;#,##0.00\)">
                  <c:v>54.106775380386637</c:v>
                </c:pt>
                <c:pt idx="189" formatCode="&quot;$&quot;#,##0.00_);[Red]\(&quot;$&quot;#,##0.00\)">
                  <c:v>54.106799010746194</c:v>
                </c:pt>
                <c:pt idx="190" formatCode="&quot;$&quot;#,##0.00_);[Red]\(&quot;$&quot;#,##0.00\)">
                  <c:v>54.106821177278178</c:v>
                </c:pt>
                <c:pt idx="191" formatCode="&quot;$&quot;#,##0.00_);[Red]\(&quot;$&quot;#,##0.00\)">
                  <c:v>54.106841970662153</c:v>
                </c:pt>
                <c:pt idx="192" formatCode="&quot;$&quot;#,##0.00_);[Red]\(&quot;$&quot;#,##0.00\)">
                  <c:v>54.1068614759604</c:v>
                </c:pt>
                <c:pt idx="193" formatCode="&quot;$&quot;#,##0.00_);[Red]\(&quot;$&quot;#,##0.00\)">
                  <c:v>54.106879772965833</c:v>
                </c:pt>
                <c:pt idx="194" formatCode="&quot;$&quot;#,##0.00_);[Red]\(&quot;$&quot;#,##0.00\)">
                  <c:v>54.10689693652845</c:v>
                </c:pt>
                <c:pt idx="195" formatCode="&quot;$&quot;#,##0.00_);[Red]\(&quot;$&quot;#,##0.00\)">
                  <c:v>54.106913036861528</c:v>
                </c:pt>
                <c:pt idx="196" formatCode="&quot;$&quot;#,##0.00_);[Red]\(&quot;$&quot;#,##0.00\)">
                  <c:v>54.106928139828838</c:v>
                </c:pt>
                <c:pt idx="197" formatCode="&quot;$&quot;#,##0.00_);[Red]\(&quot;$&quot;#,##0.00\)">
                  <c:v>54.106942307214105</c:v>
                </c:pt>
                <c:pt idx="198" formatCode="&quot;$&quot;#,##0.00_);[Red]\(&quot;$&quot;#,##0.00\)">
                  <c:v>54.106955596973734</c:v>
                </c:pt>
                <c:pt idx="199" formatCode="&quot;$&quot;#,##0.00_);[Red]\(&quot;$&quot;#,##0.00\)">
                  <c:v>54.106968063473914</c:v>
                </c:pt>
                <c:pt idx="200" formatCode="&quot;$&quot;#,##0.00_);[Red]\(&quot;$&quot;#,##0.00\)">
                  <c:v>54.10697975771302</c:v>
                </c:pt>
                <c:pt idx="201" formatCode="&quot;$&quot;#,##0.00_);[Red]\(&quot;$&quot;#,##0.00\)">
                  <c:v>54.106990727530238</c:v>
                </c:pt>
                <c:pt idx="202" formatCode="&quot;$&quot;#,##0.00_);[Red]\(&quot;$&quot;#,##0.00\)">
                  <c:v>54.107001017801259</c:v>
                </c:pt>
                <c:pt idx="203" formatCode="&quot;$&quot;#,##0.00_);[Red]\(&quot;$&quot;#,##0.00\)">
                  <c:v>54.107010670621854</c:v>
                </c:pt>
                <c:pt idx="204" formatCode="&quot;$&quot;#,##0.00_);[Red]\(&quot;$&quot;#,##0.00\)">
                  <c:v>54.107019725480122</c:v>
                </c:pt>
                <c:pt idx="205" formatCode="&quot;$&quot;#,##0.00_);[Red]\(&quot;$&quot;#,##0.00\)">
                  <c:v>54.107028219417963</c:v>
                </c:pt>
                <c:pt idx="206" formatCode="&quot;$&quot;#,##0.00_);[Red]\(&quot;$&quot;#,##0.00\)">
                  <c:v>54.107036187182658</c:v>
                </c:pt>
                <c:pt idx="207" formatCode="&quot;$&quot;#,##0.00_);[Red]\(&quot;$&quot;#,##0.00\)">
                  <c:v>54.107043661369012</c:v>
                </c:pt>
                <c:pt idx="208" formatCode="&quot;$&quot;#,##0.00_);[Red]\(&quot;$&quot;#,##0.00\)">
                  <c:v>54.107050672552674</c:v>
                </c:pt>
                <c:pt idx="209" formatCode="&quot;$&quot;#,##0.00_);[Red]\(&quot;$&quot;#,##0.00\)">
                  <c:v>54.10705724941522</c:v>
                </c:pt>
                <c:pt idx="210" formatCode="&quot;$&quot;#,##0.00_);[Red]\(&quot;$&quot;#,##0.00\)">
                  <c:v>54.1070634188615</c:v>
                </c:pt>
                <c:pt idx="211" formatCode="&quot;$&quot;#,##0.00_);[Red]\(&quot;$&quot;#,##0.00\)">
                  <c:v>54.107069206129694</c:v>
                </c:pt>
                <c:pt idx="212" formatCode="&quot;$&quot;#,##0.00_);[Red]\(&quot;$&quot;#,##0.00\)">
                  <c:v>54.107074634894552</c:v>
                </c:pt>
                <c:pt idx="213" formatCode="&quot;$&quot;#,##0.00_);[Red]\(&quot;$&quot;#,##0.00\)">
                  <c:v>54.107079727364244</c:v>
                </c:pt>
                <c:pt idx="214" formatCode="&quot;$&quot;#,##0.00_);[Red]\(&quot;$&quot;#,##0.00\)">
                  <c:v>54.107084504371208</c:v>
                </c:pt>
                <c:pt idx="215" formatCode="&quot;$&quot;#,##0.00_);[Red]\(&quot;$&quot;#,##0.00\)">
                  <c:v>54.107088985457388</c:v>
                </c:pt>
                <c:pt idx="216" formatCode="&quot;$&quot;#,##0.00_);[Red]\(&quot;$&quot;#,##0.00\)">
                  <c:v>54.10709318895416</c:v>
                </c:pt>
                <c:pt idx="217" formatCode="&quot;$&quot;#,##0.00_);[Red]\(&quot;$&quot;#,##0.00\)">
                  <c:v>54.107097132057319</c:v>
                </c:pt>
                <c:pt idx="218" formatCode="&quot;$&quot;#,##0.00_);[Red]\(&quot;$&quot;#,##0.00\)">
                  <c:v>54.107100830897458</c:v>
                </c:pt>
                <c:pt idx="219" formatCode="&quot;$&quot;#,##0.00_);[Red]\(&quot;$&quot;#,##0.00\)">
                  <c:v>54.107104300605904</c:v>
                </c:pt>
                <c:pt idx="220" formatCode="&quot;$&quot;#,##0.00_);[Red]\(&quot;$&quot;#,##0.00\)">
                  <c:v>54.107107555376658</c:v>
                </c:pt>
                <c:pt idx="221" formatCode="&quot;$&quot;#,##0.00_);[Red]\(&quot;$&quot;#,##0.00\)">
                  <c:v>54.107110608524451</c:v>
                </c:pt>
                <c:pt idx="222" formatCode="&quot;$&quot;#,##0.00_);[Red]\(&quot;$&quot;#,##0.00\)">
                  <c:v>54.10711347253919</c:v>
                </c:pt>
                <c:pt idx="223" formatCode="&quot;$&quot;#,##0.00_);[Red]\(&quot;$&quot;#,##0.00\)">
                  <c:v>54.107116159137078</c:v>
                </c:pt>
                <c:pt idx="224" formatCode="&quot;$&quot;#,##0.00_);[Red]\(&quot;$&quot;#,##0.00\)">
                  <c:v>54.107118679308563</c:v>
                </c:pt>
                <c:pt idx="225" formatCode="&quot;$&quot;#,##0.00_);[Red]\(&quot;$&quot;#,##0.00\)">
                  <c:v>54.107121043363222</c:v>
                </c:pt>
                <c:pt idx="226" formatCode="&quot;$&quot;#,##0.00_);[Red]\(&quot;$&quot;#,##0.00\)">
                  <c:v>54.107123260972017</c:v>
                </c:pt>
                <c:pt idx="227" formatCode="&quot;$&quot;#,##0.00_);[Red]\(&quot;$&quot;#,##0.00\)">
                  <c:v>54.107125341206817</c:v>
                </c:pt>
                <c:pt idx="228" formatCode="&quot;$&quot;#,##0.00_);[Red]\(&quot;$&quot;#,##0.00\)">
                  <c:v>54.107127292577516</c:v>
                </c:pt>
                <c:pt idx="229" formatCode="&quot;$&quot;#,##0.00_);[Red]\(&quot;$&quot;#,##0.00\)">
                  <c:v>54.107129123066848</c:v>
                </c:pt>
                <c:pt idx="230" formatCode="&quot;$&quot;#,##0.00_);[Red]\(&quot;$&quot;#,##0.00\)">
                  <c:v>54.10713084016303</c:v>
                </c:pt>
                <c:pt idx="231" formatCode="&quot;$&quot;#,##0.00_);[Red]\(&quot;$&quot;#,##0.00\)">
                  <c:v>54.107132450890418</c:v>
                </c:pt>
                <c:pt idx="232" formatCode="&quot;$&quot;#,##0.00_);[Red]\(&quot;$&quot;#,##0.00\)">
                  <c:v>54.107133961838237</c:v>
                </c:pt>
                <c:pt idx="233" formatCode="&quot;$&quot;#,##0.00_);[Red]\(&quot;$&quot;#,##0.00\)">
                  <c:v>54.107135379187518</c:v>
                </c:pt>
                <c:pt idx="234" formatCode="&quot;$&quot;#,##0.00_);[Red]\(&quot;$&quot;#,##0.00\)">
                  <c:v>54.107136708736405</c:v>
                </c:pt>
                <c:pt idx="235" formatCode="&quot;$&quot;#,##0.00_);[Red]\(&quot;$&quot;#,##0.00\)">
                  <c:v>54.107137955923854</c:v>
                </c:pt>
                <c:pt idx="236" formatCode="&quot;$&quot;#,##0.00_);[Red]\(&quot;$&quot;#,##0.00\)">
                  <c:v>54.107139125851909</c:v>
                </c:pt>
                <c:pt idx="237" formatCode="&quot;$&quot;#,##0.00_);[Red]\(&quot;$&quot;#,##0.00\)">
                  <c:v>54.10714022330653</c:v>
                </c:pt>
                <c:pt idx="238" formatCode="&quot;$&quot;#,##0.00_);[Red]\(&quot;$&quot;#,##0.00\)">
                  <c:v>54.107141252777247</c:v>
                </c:pt>
                <c:pt idx="239" formatCode="&quot;$&quot;#,##0.00_);[Red]\(&quot;$&quot;#,##0.00\)">
                  <c:v>54.107142218475445</c:v>
                </c:pt>
                <c:pt idx="240" formatCode="&quot;$&quot;#,##0.00_);[Red]\(&quot;$&quot;#,##0.00\)">
                  <c:v>54.107143124351623</c:v>
                </c:pt>
                <c:pt idx="241" formatCode="&quot;$&quot;#,##0.00_);[Red]\(&quot;$&quot;#,##0.00\)">
                  <c:v>54.107143974111587</c:v>
                </c:pt>
                <c:pt idx="242" formatCode="&quot;$&quot;#,##0.00_);[Red]\(&quot;$&quot;#,##0.00\)">
                  <c:v>54.107144771231546</c:v>
                </c:pt>
                <c:pt idx="243" formatCode="&quot;$&quot;#,##0.00_);[Red]\(&quot;$&quot;#,##0.00\)">
                  <c:v>54.107145518972395</c:v>
                </c:pt>
                <c:pt idx="244" formatCode="&quot;$&quot;#,##0.00_);[Red]\(&quot;$&quot;#,##0.00\)">
                  <c:v>54.107146220393012</c:v>
                </c:pt>
                <c:pt idx="245" formatCode="&quot;$&quot;#,##0.00_);[Red]\(&quot;$&quot;#,##0.00\)">
                  <c:v>54.107146878362798</c:v>
                </c:pt>
                <c:pt idx="246" formatCode="&quot;$&quot;#,##0.00_);[Red]\(&quot;$&quot;#,##0.00\)">
                  <c:v>54.107147495573393</c:v>
                </c:pt>
                <c:pt idx="247" formatCode="&quot;$&quot;#,##0.00_);[Red]\(&quot;$&quot;#,##0.00\)">
                  <c:v>54.107148074549706</c:v>
                </c:pt>
                <c:pt idx="248" formatCode="&quot;$&quot;#,##0.00_);[Red]\(&quot;$&quot;#,##0.00\)">
                  <c:v>54.107148617660222</c:v>
                </c:pt>
                <c:pt idx="249" formatCode="&quot;$&quot;#,##0.00_);[Red]\(&quot;$&quot;#,##0.00\)">
                  <c:v>54.107149127126732</c:v>
                </c:pt>
                <c:pt idx="250" formatCode="&quot;$&quot;#,##0.00_);[Red]\(&quot;$&quot;#,##0.00\)">
                  <c:v>54.107149605033364</c:v>
                </c:pt>
                <c:pt idx="251" formatCode="&quot;$&quot;#,##0.00_);[Red]\(&quot;$&quot;#,##0.00\)">
                  <c:v>54.107150053335161</c:v>
                </c:pt>
                <c:pt idx="252" formatCode="&quot;$&quot;#,##0.00_);[Red]\(&quot;$&quot;#,##0.00\)">
                  <c:v>54.107150473866049</c:v>
                </c:pt>
                <c:pt idx="253" formatCode="&quot;$&quot;#,##0.00_);[Red]\(&quot;$&quot;#,##0.00\)">
                  <c:v>54.107150868346359</c:v>
                </c:pt>
                <c:pt idx="254" formatCode="&quot;$&quot;#,##0.00_);[Red]\(&quot;$&quot;#,##0.00\)">
                  <c:v>54.107151238389825</c:v>
                </c:pt>
                <c:pt idx="255" formatCode="&quot;$&quot;#,##0.00_);[Red]\(&quot;$&quot;#,##0.00\)">
                  <c:v>54.107151585510252</c:v>
                </c:pt>
                <c:pt idx="256" formatCode="&quot;$&quot;#,##0.00_);[Red]\(&quot;$&quot;#,##0.00\)">
                  <c:v>54.107151911127637</c:v>
                </c:pt>
                <c:pt idx="257" formatCode="&quot;$&quot;#,##0.00_);[Red]\(&quot;$&quot;#,##0.00\)">
                  <c:v>54.107152216574043</c:v>
                </c:pt>
                <c:pt idx="258" formatCode="&quot;$&quot;#,##0.00_);[Red]\(&quot;$&quot;#,##0.00\)">
                  <c:v>54.10715250309898</c:v>
                </c:pt>
                <c:pt idx="259" formatCode="&quot;$&quot;#,##0.00_);[Red]\(&quot;$&quot;#,##0.00\)">
                  <c:v>54.107152771874595</c:v>
                </c:pt>
                <c:pt idx="260" formatCode="&quot;$&quot;#,##0.00_);[Red]\(&quot;$&quot;#,##0.00\)">
                  <c:v>54.107153024000382</c:v>
                </c:pt>
                <c:pt idx="261" formatCode="&quot;$&quot;#,##0.00_);[Red]\(&quot;$&quot;#,##0.00\)">
                  <c:v>54.107153260507765</c:v>
                </c:pt>
                <c:pt idx="262" formatCode="&quot;$&quot;#,##0.00_);[Red]\(&quot;$&quot;#,##0.00\)">
                  <c:v>54.107153482364247</c:v>
                </c:pt>
                <c:pt idx="263" formatCode="&quot;$&quot;#,##0.00_);[Red]\(&quot;$&quot;#,##0.00\)">
                  <c:v>54.107153690477404</c:v>
                </c:pt>
                <c:pt idx="264" formatCode="&quot;$&quot;#,##0.00_);[Red]\(&quot;$&quot;#,##0.00\)">
                  <c:v>54.107153885698601</c:v>
                </c:pt>
                <c:pt idx="265" formatCode="&quot;$&quot;#,##0.00_);[Red]\(&quot;$&quot;#,##0.00\)">
                  <c:v>54.107154068826446</c:v>
                </c:pt>
                <c:pt idx="266" formatCode="&quot;$&quot;#,##0.00_);[Red]\(&quot;$&quot;#,##0.00\)">
                  <c:v>54.107154240610086</c:v>
                </c:pt>
                <c:pt idx="267" formatCode="&quot;$&quot;#,##0.00_);[Red]\(&quot;$&quot;#,##0.00\)">
                  <c:v>54.107154401752261</c:v>
                </c:pt>
                <c:pt idx="268" formatCode="&quot;$&quot;#,##0.00_);[Red]\(&quot;$&quot;#,##0.00\)">
                  <c:v>54.107154552912178</c:v>
                </c:pt>
                <c:pt idx="269" formatCode="&quot;$&quot;#,##0.00_);[Red]\(&quot;$&quot;#,##0.00\)">
                  <c:v>54.107154694708207</c:v>
                </c:pt>
                <c:pt idx="270" formatCode="&quot;$&quot;#,##0.00_);[Red]\(&quot;$&quot;#,##0.00\)">
                  <c:v>54.107154827720414</c:v>
                </c:pt>
                <c:pt idx="271" formatCode="&quot;$&quot;#,##0.00_);[Red]\(&quot;$&quot;#,##0.00\)">
                  <c:v>54.107154952492927</c:v>
                </c:pt>
                <c:pt idx="272" formatCode="&quot;$&quot;#,##0.00_);[Red]\(&quot;$&quot;#,##0.00\)">
                  <c:v>54.107155069536162</c:v>
                </c:pt>
                <c:pt idx="273" formatCode="&quot;$&quot;#,##0.00_);[Red]\(&quot;$&quot;#,##0.00\)">
                  <c:v>54.107155179328942</c:v>
                </c:pt>
                <c:pt idx="274" formatCode="&quot;$&quot;#,##0.00_);[Red]\(&quot;$&quot;#,##0.00\)">
                  <c:v>54.107155282320392</c:v>
                </c:pt>
                <c:pt idx="275" formatCode="&quot;$&quot;#,##0.00_);[Red]\(&quot;$&quot;#,##0.00\)">
                  <c:v>54.107155378931843</c:v>
                </c:pt>
                <c:pt idx="276" formatCode="&quot;$&quot;#,##0.00_);[Red]\(&quot;$&quot;#,##0.00\)">
                  <c:v>54.107155469558514</c:v>
                </c:pt>
                <c:pt idx="277" formatCode="&quot;$&quot;#,##0.00_);[Red]\(&quot;$&quot;#,##0.00\)">
                  <c:v>54.107155554571143</c:v>
                </c:pt>
                <c:pt idx="278" formatCode="&quot;$&quot;#,##0.00_);[Red]\(&quot;$&quot;#,##0.00\)">
                  <c:v>54.1071556343175</c:v>
                </c:pt>
                <c:pt idx="279" formatCode="&quot;$&quot;#,##0.00_);[Red]\(&quot;$&quot;#,##0.00\)">
                  <c:v>54.107155709123823</c:v>
                </c:pt>
                <c:pt idx="280" formatCode="&quot;$&quot;#,##0.00_);[Red]\(&quot;$&quot;#,##0.00\)">
                  <c:v>54.107155779296129</c:v>
                </c:pt>
                <c:pt idx="281" formatCode="&quot;$&quot;#,##0.00_);[Red]\(&quot;$&quot;#,##0.00\)">
                  <c:v>54.107155845121476</c:v>
                </c:pt>
                <c:pt idx="282" formatCode="&quot;$&quot;#,##0.00_);[Red]\(&quot;$&quot;#,##0.00\)">
                  <c:v>54.107155906869139</c:v>
                </c:pt>
                <c:pt idx="283" formatCode="&quot;$&quot;#,##0.00_);[Red]\(&quot;$&quot;#,##0.00\)">
                  <c:v>54.10715596479173</c:v>
                </c:pt>
                <c:pt idx="284" formatCode="&quot;$&quot;#,##0.00_);[Red]\(&quot;$&quot;#,##0.00\)">
                  <c:v>54.107156019126194</c:v>
                </c:pt>
                <c:pt idx="285" formatCode="&quot;$&quot;#,##0.00_);[Red]\(&quot;$&quot;#,##0.00\)">
                  <c:v>54.10715607009481</c:v>
                </c:pt>
                <c:pt idx="286" formatCode="&quot;$&quot;#,##0.00_);[Red]\(&quot;$&quot;#,##0.00\)">
                  <c:v>54.107156117906072</c:v>
                </c:pt>
                <c:pt idx="287" formatCode="&quot;$&quot;#,##0.00_);[Red]\(&quot;$&quot;#,##0.00\)">
                  <c:v>54.107156162755579</c:v>
                </c:pt>
                <c:pt idx="288" formatCode="&quot;$&quot;#,##0.00_);[Red]\(&quot;$&quot;#,##0.00\)">
                  <c:v>54.107156204826801</c:v>
                </c:pt>
                <c:pt idx="289" formatCode="&quot;$&quot;#,##0.00_);[Red]\(&quot;$&quot;#,##0.00\)">
                  <c:v>54.107156244291829</c:v>
                </c:pt>
                <c:pt idx="290" formatCode="&quot;$&quot;#,##0.00_);[Red]\(&quot;$&quot;#,##0.00\)">
                  <c:v>54.107156281312136</c:v>
                </c:pt>
                <c:pt idx="291" formatCode="&quot;$&quot;#,##0.00_);[Red]\(&quot;$&quot;#,##0.00\)">
                  <c:v>54.107156316039145</c:v>
                </c:pt>
                <c:pt idx="292" formatCode="&quot;$&quot;#,##0.00_);[Red]\(&quot;$&quot;#,##0.00\)">
                  <c:v>54.107156348614915</c:v>
                </c:pt>
                <c:pt idx="293" formatCode="&quot;$&quot;#,##0.00_);[Red]\(&quot;$&quot;#,##0.00\)">
                  <c:v>54.107156379172729</c:v>
                </c:pt>
                <c:pt idx="294" formatCode="&quot;$&quot;#,##0.00_);[Red]\(&quot;$&quot;#,##0.00\)">
                  <c:v>54.107156407837572</c:v>
                </c:pt>
                <c:pt idx="295" formatCode="&quot;$&quot;#,##0.00_);[Red]\(&quot;$&quot;#,##0.00\)">
                  <c:v>54.107156434726726</c:v>
                </c:pt>
                <c:pt idx="296" formatCode="&quot;$&quot;#,##0.00_);[Red]\(&quot;$&quot;#,##0.00\)">
                  <c:v>54.107156459950176</c:v>
                </c:pt>
                <c:pt idx="297" formatCode="&quot;$&quot;#,##0.00_);[Red]\(&quot;$&quot;#,##0.00\)">
                  <c:v>54.107156483611107</c:v>
                </c:pt>
                <c:pt idx="298" formatCode="&quot;$&quot;#,##0.00_);[Red]\(&quot;$&quot;#,##0.00\)">
                  <c:v>54.107156505806316</c:v>
                </c:pt>
                <c:pt idx="299" formatCode="&quot;$&quot;#,##0.00_);[Red]\(&quot;$&quot;#,##0.00\)">
                  <c:v>54.107156526626603</c:v>
                </c:pt>
                <c:pt idx="300" formatCode="&quot;$&quot;#,##0.00_);[Red]\(&quot;$&quot;#,##0.00\)">
                  <c:v>54.107156546157142</c:v>
                </c:pt>
                <c:pt idx="301" formatCode="&quot;$&quot;#,##0.00_);[Red]\(&quot;$&quot;#,##0.00\)">
                  <c:v>54.107156564477819</c:v>
                </c:pt>
                <c:pt idx="302" formatCode="&quot;$&quot;#,##0.00_);[Red]\(&quot;$&quot;#,##0.00\)">
                  <c:v>54.107156581663588</c:v>
                </c:pt>
                <c:pt idx="303" formatCode="&quot;$&quot;#,##0.00_);[Red]\(&quot;$&quot;#,##0.00\)">
                  <c:v>54.107156597784758</c:v>
                </c:pt>
                <c:pt idx="304" formatCode="&quot;$&quot;#,##0.00_);[Red]\(&quot;$&quot;#,##0.00\)">
                  <c:v>54.107156612907261</c:v>
                </c:pt>
                <c:pt idx="305" formatCode="&quot;$&quot;#,##0.00_);[Red]\(&quot;$&quot;#,##0.00\)">
                  <c:v>54.107156627092976</c:v>
                </c:pt>
                <c:pt idx="306" formatCode="&quot;$&quot;#,##0.00_);[Red]\(&quot;$&quot;#,##0.00\)">
                  <c:v>54.107156640399936</c:v>
                </c:pt>
                <c:pt idx="307" formatCode="&quot;$&quot;#,##0.00_);[Red]\(&quot;$&quot;#,##0.00\)">
                  <c:v>54.107156652882566</c:v>
                </c:pt>
                <c:pt idx="308" formatCode="&quot;$&quot;#,##0.00_);[Red]\(&quot;$&quot;#,##0.00\)">
                  <c:v>54.107156664591933</c:v>
                </c:pt>
                <c:pt idx="309" formatCode="&quot;$&quot;#,##0.00_);[Red]\(&quot;$&quot;#,##0.00\)">
                  <c:v>54.107156675575943</c:v>
                </c:pt>
                <c:pt idx="310" formatCode="&quot;$&quot;#,##0.00_);[Red]\(&quot;$&quot;#,##0.00\)">
                  <c:v>54.107156685879531</c:v>
                </c:pt>
                <c:pt idx="311" formatCode="&quot;$&quot;#,##0.00_);[Red]\(&quot;$&quot;#,##0.00\)">
                  <c:v>54.107156695544838</c:v>
                </c:pt>
                <c:pt idx="312" formatCode="&quot;$&quot;#,##0.00_);[Red]\(&quot;$&quot;#,##0.00\)">
                  <c:v>54.107156704611413</c:v>
                </c:pt>
                <c:pt idx="313" formatCode="&quot;$&quot;#,##0.00_);[Red]\(&quot;$&quot;#,##0.00\)">
                  <c:v>54.107156713116339</c:v>
                </c:pt>
                <c:pt idx="314" formatCode="&quot;$&quot;#,##0.00_);[Red]\(&quot;$&quot;#,##0.00\)">
                  <c:v>54.10715672109442</c:v>
                </c:pt>
                <c:pt idx="315" formatCode="&quot;$&quot;#,##0.00_);[Red]\(&quot;$&quot;#,##0.00\)">
                  <c:v>54.107156728578275</c:v>
                </c:pt>
                <c:pt idx="316" formatCode="&quot;$&quot;#,##0.00_);[Red]\(&quot;$&quot;#,##0.00\)">
                  <c:v>54.107156735598529</c:v>
                </c:pt>
                <c:pt idx="317" formatCode="&quot;$&quot;#,##0.00_);[Red]\(&quot;$&quot;#,##0.00\)">
                  <c:v>54.107156742183903</c:v>
                </c:pt>
                <c:pt idx="318" formatCode="&quot;$&quot;#,##0.00_);[Red]\(&quot;$&quot;#,##0.00\)">
                  <c:v>54.107156748361334</c:v>
                </c:pt>
                <c:pt idx="319" formatCode="&quot;$&quot;#,##0.00_);[Red]\(&quot;$&quot;#,##0.00\)">
                  <c:v>54.107156754156087</c:v>
                </c:pt>
                <c:pt idx="320" formatCode="&quot;$&quot;#,##0.00_);[Red]\(&quot;$&quot;#,##0.00\)">
                  <c:v>54.107156759591881</c:v>
                </c:pt>
                <c:pt idx="321" formatCode="&quot;$&quot;#,##0.00_);[Red]\(&quot;$&quot;#,##0.00\)">
                  <c:v>54.107156764690934</c:v>
                </c:pt>
                <c:pt idx="322" formatCode="&quot;$&quot;#,##0.00_);[Red]\(&quot;$&quot;#,##0.00\)">
                  <c:v>54.107156769474123</c:v>
                </c:pt>
                <c:pt idx="323" formatCode="&quot;$&quot;#,##0.00_);[Red]\(&quot;$&quot;#,##0.00\)">
                  <c:v>54.107156773961002</c:v>
                </c:pt>
                <c:pt idx="324" formatCode="&quot;$&quot;#,##0.00_);[Red]\(&quot;$&quot;#,##0.00\)">
                  <c:v>54.107156778169937</c:v>
                </c:pt>
                <c:pt idx="325" formatCode="&quot;$&quot;#,##0.00_);[Red]\(&quot;$&quot;#,##0.00\)">
                  <c:v>54.107156782118139</c:v>
                </c:pt>
                <c:pt idx="326" formatCode="&quot;$&quot;#,##0.00_);[Red]\(&quot;$&quot;#,##0.00\)">
                  <c:v>54.107156785821765</c:v>
                </c:pt>
                <c:pt idx="327" formatCode="&quot;$&quot;#,##0.00_);[Red]\(&quot;$&quot;#,##0.00\)">
                  <c:v>54.107156789295964</c:v>
                </c:pt>
                <c:pt idx="328" formatCode="&quot;$&quot;#,##0.00_);[Red]\(&quot;$&quot;#,##0.00\)">
                  <c:v>54.107156792554946</c:v>
                </c:pt>
                <c:pt idx="329" formatCode="&quot;$&quot;#,##0.00_);[Red]\(&quot;$&quot;#,##0.00\)">
                  <c:v>54.107156795612042</c:v>
                </c:pt>
                <c:pt idx="330" formatCode="&quot;$&quot;#,##0.00_);[Red]\(&quot;$&quot;#,##0.00\)">
                  <c:v>54.107156798479764</c:v>
                </c:pt>
                <c:pt idx="331" formatCode="&quot;$&quot;#,##0.00_);[Red]\(&quot;$&quot;#,##0.00\)">
                  <c:v>54.107156801169843</c:v>
                </c:pt>
                <c:pt idx="332" formatCode="&quot;$&quot;#,##0.00_);[Red]\(&quot;$&quot;#,##0.00\)">
                  <c:v>54.107156803693272</c:v>
                </c:pt>
                <c:pt idx="333" formatCode="&quot;$&quot;#,##0.00_);[Red]\(&quot;$&quot;#,##0.00\)">
                  <c:v>54.107156806060388</c:v>
                </c:pt>
                <c:pt idx="334" formatCode="&quot;$&quot;#,##0.00_);[Red]\(&quot;$&quot;#,##0.00\)">
                  <c:v>54.107156808280862</c:v>
                </c:pt>
                <c:pt idx="335" formatCode="&quot;$&quot;#,##0.00_);[Red]\(&quot;$&quot;#,##0.00\)">
                  <c:v>54.10715681036379</c:v>
                </c:pt>
                <c:pt idx="336" formatCode="&quot;$&quot;#,##0.00_);[Red]\(&quot;$&quot;#,##0.00\)">
                  <c:v>54.10715681231769</c:v>
                </c:pt>
                <c:pt idx="337" formatCode="&quot;$&quot;#,##0.00_);[Red]\(&quot;$&quot;#,##0.00\)">
                  <c:v>54.107156814150549</c:v>
                </c:pt>
                <c:pt idx="338" formatCode="&quot;$&quot;#,##0.00_);[Red]\(&quot;$&quot;#,##0.00\)">
                  <c:v>54.107156815869871</c:v>
                </c:pt>
                <c:pt idx="339" formatCode="&quot;$&quot;#,##0.00_);[Red]\(&quot;$&quot;#,##0.00\)">
                  <c:v>54.107156817482682</c:v>
                </c:pt>
                <c:pt idx="340" formatCode="&quot;$&quot;#,##0.00_);[Red]\(&quot;$&quot;#,##0.00\)">
                  <c:v>54.107156818995584</c:v>
                </c:pt>
                <c:pt idx="341" formatCode="&quot;$&quot;#,##0.00_);[Red]\(&quot;$&quot;#,##0.00\)">
                  <c:v>54.107156820414765</c:v>
                </c:pt>
                <c:pt idx="342" formatCode="&quot;$&quot;#,##0.00_);[Red]\(&quot;$&quot;#,##0.00\)">
                  <c:v>54.107156821746031</c:v>
                </c:pt>
                <c:pt idx="343" formatCode="&quot;$&quot;#,##0.00_);[Red]\(&quot;$&quot;#,##0.00\)">
                  <c:v>54.107156822994831</c:v>
                </c:pt>
                <c:pt idx="344" formatCode="&quot;$&quot;#,##0.00_);[Red]\(&quot;$&quot;#,##0.00\)">
                  <c:v>54.107156824166275</c:v>
                </c:pt>
                <c:pt idx="345" formatCode="&quot;$&quot;#,##0.00_);[Red]\(&quot;$&quot;#,##0.00\)">
                  <c:v>54.10715682526515</c:v>
                </c:pt>
                <c:pt idx="346" formatCode="&quot;$&quot;#,##0.00_);[Red]\(&quot;$&quot;#,##0.00\)">
                  <c:v>54.107156826295956</c:v>
                </c:pt>
                <c:pt idx="347" formatCode="&quot;$&quot;#,##0.00_);[Red]\(&quot;$&quot;#,##0.00\)">
                  <c:v>54.107156827262898</c:v>
                </c:pt>
                <c:pt idx="348" formatCode="&quot;$&quot;#,##0.00_);[Red]\(&quot;$&quot;#,##0.00\)">
                  <c:v>54.107156828169948</c:v>
                </c:pt>
                <c:pt idx="349" formatCode="&quot;$&quot;#,##0.00_);[Red]\(&quot;$&quot;#,##0.00\)">
                  <c:v>54.107156829020809</c:v>
                </c:pt>
                <c:pt idx="350" formatCode="&quot;$&quot;#,##0.00_);[Red]\(&quot;$&quot;#,##0.00\)">
                  <c:v>54.107156829818962</c:v>
                </c:pt>
                <c:pt idx="351" formatCode="&quot;$&quot;#,##0.00_);[Red]\(&quot;$&quot;#,##0.00\)">
                  <c:v>54.107156830567675</c:v>
                </c:pt>
                <c:pt idx="352" formatCode="&quot;$&quot;#,##0.00_);[Red]\(&quot;$&quot;#,##0.00\)">
                  <c:v>54.107156831270004</c:v>
                </c:pt>
                <c:pt idx="353" formatCode="&quot;$&quot;#,##0.00_);[Red]\(&quot;$&quot;#,##0.00\)">
                  <c:v>54.107156831928826</c:v>
                </c:pt>
                <c:pt idx="354" formatCode="&quot;$&quot;#,##0.00_);[Red]\(&quot;$&quot;#,##0.00\)">
                  <c:v>54.107156832546835</c:v>
                </c:pt>
                <c:pt idx="355" formatCode="&quot;$&quot;#,##0.00_);[Red]\(&quot;$&quot;#,##0.00\)">
                  <c:v>54.107156833126567</c:v>
                </c:pt>
                <c:pt idx="356" formatCode="&quot;$&quot;#,##0.00_);[Red]\(&quot;$&quot;#,##0.00\)">
                  <c:v>54.107156833670373</c:v>
                </c:pt>
                <c:pt idx="357" formatCode="&quot;$&quot;#,##0.00_);[Red]\(&quot;$&quot;#,##0.00\)">
                  <c:v>54.1071568341805</c:v>
                </c:pt>
                <c:pt idx="358" formatCode="&quot;$&quot;#,##0.00_);[Red]\(&quot;$&quot;#,##0.00\)">
                  <c:v>54.107156834659023</c:v>
                </c:pt>
                <c:pt idx="359" formatCode="&quot;$&quot;#,##0.00_);[Red]\(&quot;$&quot;#,##0.00\)">
                  <c:v>54.107156835107901</c:v>
                </c:pt>
                <c:pt idx="360" formatCode="&quot;$&quot;#,##0.00_);[Red]\(&quot;$&quot;#,##0.00\)">
                  <c:v>54.107156835528976</c:v>
                </c:pt>
                <c:pt idx="361" formatCode="&quot;$&quot;#,##0.00_);[Red]\(&quot;$&quot;#,##0.00\)">
                  <c:v>54.107156835923973</c:v>
                </c:pt>
                <c:pt idx="362" formatCode="&quot;$&quot;#,##0.00_);[Red]\(&quot;$&quot;#,##0.00\)">
                  <c:v>54.107156836294493</c:v>
                </c:pt>
                <c:pt idx="363" formatCode="&quot;$&quot;#,##0.00_);[Red]\(&quot;$&quot;#,##0.00\)">
                  <c:v>54.107156836642062</c:v>
                </c:pt>
                <c:pt idx="364" formatCode="&quot;$&quot;#,##0.00_);[Red]\(&quot;$&quot;#,##0.00\)">
                  <c:v>54.107156836968095</c:v>
                </c:pt>
                <c:pt idx="365" formatCode="&quot;$&quot;#,##0.00_);[Red]\(&quot;$&quot;#,##0.00\)">
                  <c:v>54.107156837273941</c:v>
                </c:pt>
                <c:pt idx="366" formatCode="&quot;$&quot;#,##0.00_);[Red]\(&quot;$&quot;#,##0.00\)">
                  <c:v>54.107156837560836</c:v>
                </c:pt>
                <c:pt idx="367" formatCode="&quot;$&quot;#,##0.00_);[Red]\(&quot;$&quot;#,##0.00\)">
                  <c:v>54.107156837829962</c:v>
                </c:pt>
                <c:pt idx="368" formatCode="&quot;$&quot;#,##0.00_);[Red]\(&quot;$&quot;#,##0.00\)">
                  <c:v>54.10715683808241</c:v>
                </c:pt>
                <c:pt idx="369" formatCode="&quot;$&quot;#,##0.00_);[Red]\(&quot;$&quot;#,##0.00\)">
                  <c:v>54.10715683831922</c:v>
                </c:pt>
                <c:pt idx="370" formatCode="&quot;$&quot;#,##0.00_);[Red]\(&quot;$&quot;#,##0.00\)">
                  <c:v>54.107156838541364</c:v>
                </c:pt>
                <c:pt idx="371" formatCode="&quot;$&quot;#,##0.00_);[Red]\(&quot;$&quot;#,##0.00\)">
                  <c:v>54.107156838749752</c:v>
                </c:pt>
                <c:pt idx="372" formatCode="&quot;$&quot;#,##0.00_);[Red]\(&quot;$&quot;#,##0.00\)">
                  <c:v>54.107156838945222</c:v>
                </c:pt>
                <c:pt idx="373" formatCode="&quot;$&quot;#,##0.00_);[Red]\(&quot;$&quot;#,##0.00\)">
                  <c:v>54.107156839128585</c:v>
                </c:pt>
                <c:pt idx="374" formatCode="&quot;$&quot;#,##0.00_);[Red]\(&quot;$&quot;#,##0.00\)">
                  <c:v>54.107156839300593</c:v>
                </c:pt>
                <c:pt idx="375" formatCode="&quot;$&quot;#,##0.00_);[Red]\(&quot;$&quot;#,##0.00\)">
                  <c:v>54.107156839461943</c:v>
                </c:pt>
                <c:pt idx="376" formatCode="&quot;$&quot;#,##0.00_);[Red]\(&quot;$&quot;#,##0.00\)">
                  <c:v>54.107156839613303</c:v>
                </c:pt>
                <c:pt idx="377" formatCode="&quot;$&quot;#,##0.00_);[Red]\(&quot;$&quot;#,##0.00\)">
                  <c:v>54.107156839755277</c:v>
                </c:pt>
                <c:pt idx="378" formatCode="&quot;$&quot;#,##0.00_);[Red]\(&quot;$&quot;#,##0.00\)">
                  <c:v>54.107156839888468</c:v>
                </c:pt>
                <c:pt idx="379" formatCode="&quot;$&quot;#,##0.00_);[Red]\(&quot;$&quot;#,##0.00\)">
                  <c:v>54.107156840013403</c:v>
                </c:pt>
                <c:pt idx="380" formatCode="&quot;$&quot;#,##0.00_);[Red]\(&quot;$&quot;#,##0.00\)">
                  <c:v>54.1071568401306</c:v>
                </c:pt>
                <c:pt idx="381" formatCode="&quot;$&quot;#,##0.00_);[Red]\(&quot;$&quot;#,##0.00\)">
                  <c:v>54.107156840240528</c:v>
                </c:pt>
                <c:pt idx="382" formatCode="&quot;$&quot;#,##0.00_);[Red]\(&quot;$&quot;#,##0.00\)">
                  <c:v>54.107156840343656</c:v>
                </c:pt>
                <c:pt idx="383" formatCode="&quot;$&quot;#,##0.00_);[Red]\(&quot;$&quot;#,##0.00\)">
                  <c:v>54.107156840440389</c:v>
                </c:pt>
                <c:pt idx="384" formatCode="&quot;$&quot;#,##0.00_);[Red]\(&quot;$&quot;#,##0.00\)">
                  <c:v>54.107156840531133</c:v>
                </c:pt>
                <c:pt idx="385" formatCode="&quot;$&quot;#,##0.00_);[Red]\(&quot;$&quot;#,##0.00\)">
                  <c:v>54.107156840616248</c:v>
                </c:pt>
                <c:pt idx="386" formatCode="&quot;$&quot;#,##0.00_);[Red]\(&quot;$&quot;#,##0.00\)">
                  <c:v>54.107156840696099</c:v>
                </c:pt>
                <c:pt idx="387" formatCode="&quot;$&quot;#,##0.00_);[Red]\(&quot;$&quot;#,##0.00\)">
                  <c:v>54.107156840771005</c:v>
                </c:pt>
                <c:pt idx="388" formatCode="&quot;$&quot;#,##0.00_);[Red]\(&quot;$&quot;#,##0.00\)">
                  <c:v>54.107156840841263</c:v>
                </c:pt>
                <c:pt idx="389" formatCode="&quot;$&quot;#,##0.00_);[Red]\(&quot;$&quot;#,##0.00\)">
                  <c:v>54.107156840907173</c:v>
                </c:pt>
                <c:pt idx="390" formatCode="&quot;$&quot;#,##0.00_);[Red]\(&quot;$&quot;#,##0.00\)">
                  <c:v>54.107156840969004</c:v>
                </c:pt>
                <c:pt idx="391" formatCode="&quot;$&quot;#,##0.00_);[Red]\(&quot;$&quot;#,##0.00\)">
                  <c:v>54.107156841027006</c:v>
                </c:pt>
                <c:pt idx="392" formatCode="&quot;$&quot;#,##0.00_);[Red]\(&quot;$&quot;#,##0.00\)">
                  <c:v>54.107156841081412</c:v>
                </c:pt>
                <c:pt idx="393" formatCode="&quot;$&quot;#,##0.00_);[Red]\(&quot;$&quot;#,##0.00\)">
                  <c:v>54.107156841132444</c:v>
                </c:pt>
                <c:pt idx="394" formatCode="&quot;$&quot;#,##0.00_);[Red]\(&quot;$&quot;#,##0.00\)">
                  <c:v>54.107156841180313</c:v>
                </c:pt>
                <c:pt idx="395" formatCode="&quot;$&quot;#,##0.00_);[Red]\(&quot;$&quot;#,##0.00\)">
                  <c:v>54.107156841225226</c:v>
                </c:pt>
                <c:pt idx="396" formatCode="&quot;$&quot;#,##0.00_);[Red]\(&quot;$&quot;#,##0.00\)">
                  <c:v>54.107156841267347</c:v>
                </c:pt>
                <c:pt idx="397" formatCode="&quot;$&quot;#,##0.00_);[Red]\(&quot;$&quot;#,##0.00\)">
                  <c:v>54.10715684130686</c:v>
                </c:pt>
                <c:pt idx="398" formatCode="&quot;$&quot;#,##0.00_);[Red]\(&quot;$&quot;#,##0.00\)">
                  <c:v>54.107156841343929</c:v>
                </c:pt>
                <c:pt idx="399" formatCode="&quot;$&quot;#,##0.00_);[Red]\(&quot;$&quot;#,##0.00\)">
                  <c:v>54.107156841378703</c:v>
                </c:pt>
                <c:pt idx="400" formatCode="&quot;$&quot;#,##0.00_);[Red]\(&quot;$&quot;#,##0.00\)">
                  <c:v>54.107156841411317</c:v>
                </c:pt>
                <c:pt idx="401" formatCode="&quot;$&quot;#,##0.00_);[Red]\(&quot;$&quot;#,##0.00\)">
                  <c:v>54.107156841441913</c:v>
                </c:pt>
                <c:pt idx="402" formatCode="&quot;$&quot;#,##0.00_);[Red]\(&quot;$&quot;#,##0.00\)">
                  <c:v>54.107156841470619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35424"/>
        <c:axId val="204170368"/>
      </c:scatterChart>
      <c:valAx>
        <c:axId val="204135424"/>
        <c:scaling>
          <c:orientation val="minMax"/>
        </c:scaling>
        <c:delete val="0"/>
        <c:axPos val="b"/>
        <c:title>
          <c:tx>
            <c:strRef>
              <c:f>'4 Example 7'!$H$5</c:f>
              <c:strCache>
                <c:ptCount val="1"/>
                <c:pt idx="0">
                  <c:v>Period</c:v>
                </c:pt>
              </c:strCache>
            </c:strRef>
          </c:tx>
          <c:overlay val="0"/>
        </c:title>
        <c:majorTickMark val="out"/>
        <c:minorTickMark val="none"/>
        <c:tickLblPos val="nextTo"/>
        <c:crossAx val="204170368"/>
        <c:crosses val="autoZero"/>
        <c:crossBetween val="midCat"/>
        <c:majorUnit val="100"/>
      </c:valAx>
      <c:valAx>
        <c:axId val="2041703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Estimated Stock Price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4135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176212</xdr:rowOff>
    </xdr:from>
    <xdr:to>
      <xdr:col>6</xdr:col>
      <xdr:colOff>762000</xdr:colOff>
      <xdr:row>41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2</xdr:row>
      <xdr:rowOff>1</xdr:rowOff>
    </xdr:from>
    <xdr:to>
      <xdr:col>12</xdr:col>
      <xdr:colOff>38100</xdr:colOff>
      <xdr:row>11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76200</xdr:colOff>
      <xdr:row>2</xdr:row>
      <xdr:rowOff>19050</xdr:rowOff>
    </xdr:from>
    <xdr:to>
      <xdr:col>8</xdr:col>
      <xdr:colOff>180975</xdr:colOff>
      <xdr:row>11</xdr:row>
      <xdr:rowOff>85725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51</xdr:row>
      <xdr:rowOff>19049</xdr:rowOff>
    </xdr:from>
    <xdr:to>
      <xdr:col>8</xdr:col>
      <xdr:colOff>457200</xdr:colOff>
      <xdr:row>63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</xdr:col>
      <xdr:colOff>419099</xdr:colOff>
      <xdr:row>65</xdr:row>
      <xdr:rowOff>61912</xdr:rowOff>
    </xdr:from>
    <xdr:ext cx="2238376" cy="5849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2019299" y="2652712"/>
              <a:ext cx="2238376" cy="584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𝐸</m:t>
                    </m:r>
                    <m:r>
                      <a:rPr lang="en-US" sz="1100" b="0" i="1">
                        <a:latin typeface="Cambria Math"/>
                      </a:rPr>
                      <m:t>(</m:t>
                    </m:r>
                    <m:r>
                      <a:rPr lang="en-US" sz="1100" b="0" i="1">
                        <a:latin typeface="Cambria Math"/>
                      </a:rPr>
                      <m:t>𝑅</m:t>
                    </m:r>
                    <m:r>
                      <a:rPr lang="en-US" sz="1100" b="0" i="1">
                        <a:latin typeface="Cambria Math"/>
                      </a:rPr>
                      <m:t>)</m:t>
                    </m:r>
                    <m:r>
                      <a:rPr lang="en-US" sz="1100" b="0" i="0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105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+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5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100</m:t>
                        </m:r>
                      </m:den>
                    </m:f>
                    <m:r>
                      <a:rPr lang="en-US" sz="1100" b="0" i="0">
                        <a:latin typeface="Cambria Math"/>
                        <a:ea typeface="+mn-ea"/>
                      </a:rPr>
                      <m:t>=</m:t>
                    </m:r>
                    <m:r>
                      <a:rPr lang="en-US" sz="1100" b="0" i="0">
                        <a:latin typeface="Cambria Math"/>
                        <a:ea typeface="+mn-ea"/>
                      </a:rPr>
                      <m:t>10</m:t>
                    </m:r>
                    <m:r>
                      <a:rPr lang="en-US" sz="1100" b="0" i="0">
                        <a:latin typeface="Cambria Math"/>
                        <a:ea typeface="+mn-ea"/>
                      </a:rPr>
                      <m:t>%</m:t>
                    </m:r>
                  </m:oMath>
                </m:oMathPara>
              </a14:m>
              <a:endParaRPr lang="en-US" sz="1100" b="0">
                <a:ea typeface="+mn-ea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2019299" y="2652712"/>
              <a:ext cx="2238376" cy="584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𝐸(𝑅)</a:t>
              </a:r>
              <a:r>
                <a:rPr lang="en-US" sz="1100" b="0" i="0">
                  <a:latin typeface="Cambria Math"/>
                  <a:ea typeface="Cambria Math"/>
                </a:rPr>
                <a:t>=(105+5)/100</a:t>
              </a:r>
              <a:r>
                <a:rPr lang="en-US" sz="1100" b="0" i="0">
                  <a:latin typeface="Cambria Math"/>
                  <a:ea typeface="+mn-ea"/>
                </a:rPr>
                <a:t>=10%</a:t>
              </a:r>
              <a:endParaRPr lang="en-US" sz="1100" b="0">
                <a:ea typeface="+mn-ea"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28574</xdr:colOff>
      <xdr:row>65</xdr:row>
      <xdr:rowOff>104775</xdr:rowOff>
    </xdr:from>
    <xdr:ext cx="3133725" cy="4438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000499" y="2695575"/>
              <a:ext cx="3133725" cy="4438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b="0" i="1">
                            <a:latin typeface="Cambria Math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𝑃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0</m:t>
                            </m:r>
                          </m:sub>
                        </m:sSub>
                      </m:e>
                    </m:acc>
                    <m:r>
                      <a:rPr lang="en-US" sz="1100" b="0" i="0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105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+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5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(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1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+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8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%)</m:t>
                        </m:r>
                      </m:den>
                    </m:f>
                    <m:r>
                      <a:rPr lang="en-US" sz="1100" b="0" i="1">
                        <a:latin typeface="Cambria Math"/>
                        <a:ea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101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.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85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            &gt;            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100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000499" y="2695575"/>
              <a:ext cx="3133725" cy="4438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𝑃_0 ) ̂</a:t>
              </a:r>
              <a:r>
                <a:rPr lang="en-US" sz="1100" b="0" i="0">
                  <a:latin typeface="Cambria Math"/>
                  <a:ea typeface="Cambria Math"/>
                </a:rPr>
                <a:t>=(105+5)/((1+8%))=101.85            &gt;            100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352424</xdr:colOff>
      <xdr:row>68</xdr:row>
      <xdr:rowOff>147637</xdr:rowOff>
    </xdr:from>
    <xdr:ext cx="2238376" cy="5849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1952624" y="3224212"/>
              <a:ext cx="2238376" cy="584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𝐸</m:t>
                    </m:r>
                    <m:r>
                      <a:rPr lang="en-US" sz="1100" b="0" i="1">
                        <a:latin typeface="Cambria Math"/>
                      </a:rPr>
                      <m:t>(</m:t>
                    </m:r>
                    <m:r>
                      <a:rPr lang="en-US" sz="1100" b="0" i="1">
                        <a:latin typeface="Cambria Math"/>
                      </a:rPr>
                      <m:t>𝑅</m:t>
                    </m:r>
                    <m:r>
                      <a:rPr lang="en-US" sz="1100" b="0" i="1">
                        <a:latin typeface="Cambria Math"/>
                      </a:rPr>
                      <m:t>)</m:t>
                    </m:r>
                    <m:r>
                      <a:rPr lang="en-US" sz="1100" b="0" i="0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105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+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1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100</m:t>
                        </m:r>
                      </m:den>
                    </m:f>
                    <m:r>
                      <a:rPr lang="en-US" sz="1100" b="0" i="0">
                        <a:latin typeface="Cambria Math"/>
                        <a:ea typeface="+mn-ea"/>
                      </a:rPr>
                      <m:t>=</m:t>
                    </m:r>
                    <m:r>
                      <a:rPr lang="en-US" sz="1100" b="0" i="0">
                        <a:latin typeface="Cambria Math"/>
                        <a:ea typeface="+mn-ea"/>
                      </a:rPr>
                      <m:t>6</m:t>
                    </m:r>
                    <m:r>
                      <a:rPr lang="en-US" sz="1100" b="0" i="0">
                        <a:latin typeface="Cambria Math"/>
                        <a:ea typeface="+mn-ea"/>
                      </a:rPr>
                      <m:t>%</m:t>
                    </m:r>
                  </m:oMath>
                </m:oMathPara>
              </a14:m>
              <a:endParaRPr lang="en-US" sz="1100" b="0">
                <a:ea typeface="+mn-ea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1952624" y="3224212"/>
              <a:ext cx="2238376" cy="584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𝐸(𝑅)</a:t>
              </a:r>
              <a:r>
                <a:rPr lang="en-US" sz="1100" b="0" i="0">
                  <a:latin typeface="Cambria Math"/>
                  <a:ea typeface="Cambria Math"/>
                </a:rPr>
                <a:t>=(105+1)/100</a:t>
              </a:r>
              <a:r>
                <a:rPr lang="en-US" sz="1100" b="0" i="0">
                  <a:latin typeface="Cambria Math"/>
                  <a:ea typeface="+mn-ea"/>
                </a:rPr>
                <a:t>=6%</a:t>
              </a:r>
              <a:endParaRPr lang="en-US" sz="1100" b="0">
                <a:ea typeface="+mn-ea"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twoCellAnchor>
    <xdr:from>
      <xdr:col>7</xdr:col>
      <xdr:colOff>428625</xdr:colOff>
      <xdr:row>52</xdr:row>
      <xdr:rowOff>152400</xdr:rowOff>
    </xdr:from>
    <xdr:to>
      <xdr:col>9</xdr:col>
      <xdr:colOff>9526</xdr:colOff>
      <xdr:row>54</xdr:row>
      <xdr:rowOff>104775</xdr:rowOff>
    </xdr:to>
    <xdr:cxnSp macro="">
      <xdr:nvCxnSpPr>
        <xdr:cNvPr id="9" name="Straight Arrow Connector 8"/>
        <xdr:cNvCxnSpPr/>
      </xdr:nvCxnSpPr>
      <xdr:spPr>
        <a:xfrm flipH="1">
          <a:off x="4400550" y="638175"/>
          <a:ext cx="647701" cy="2762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55</xdr:row>
      <xdr:rowOff>114300</xdr:rowOff>
    </xdr:from>
    <xdr:to>
      <xdr:col>9</xdr:col>
      <xdr:colOff>28576</xdr:colOff>
      <xdr:row>57</xdr:row>
      <xdr:rowOff>123825</xdr:rowOff>
    </xdr:to>
    <xdr:cxnSp macro="">
      <xdr:nvCxnSpPr>
        <xdr:cNvPr id="10" name="Straight Arrow Connector 9"/>
        <xdr:cNvCxnSpPr/>
      </xdr:nvCxnSpPr>
      <xdr:spPr>
        <a:xfrm flipH="1">
          <a:off x="4352925" y="1085850"/>
          <a:ext cx="714376" cy="3333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19049</xdr:colOff>
      <xdr:row>68</xdr:row>
      <xdr:rowOff>114300</xdr:rowOff>
    </xdr:from>
    <xdr:ext cx="3133725" cy="4438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3990974" y="3190875"/>
              <a:ext cx="3133725" cy="4438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b="0" i="1">
                            <a:latin typeface="Cambria Math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𝑃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0</m:t>
                            </m:r>
                          </m:sub>
                        </m:sSub>
                      </m:e>
                    </m:acc>
                    <m:r>
                      <a:rPr lang="en-US" sz="1100" b="0" i="0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105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+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1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(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1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+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8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%)</m:t>
                        </m:r>
                      </m:den>
                    </m:f>
                    <m:r>
                      <a:rPr lang="en-US" sz="1100" b="0" i="1">
                        <a:latin typeface="Cambria Math"/>
                        <a:ea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98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.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15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                 &lt;            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100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3990974" y="3190875"/>
              <a:ext cx="3133725" cy="4438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𝑃_0 ) ̂</a:t>
              </a:r>
              <a:r>
                <a:rPr lang="en-US" sz="1100" b="0" i="0">
                  <a:latin typeface="Cambria Math"/>
                  <a:ea typeface="Cambria Math"/>
                </a:rPr>
                <a:t>=(105+1)/((1+8%))=98.15                 &lt;            100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12</xdr:col>
      <xdr:colOff>85725</xdr:colOff>
      <xdr:row>0</xdr:row>
      <xdr:rowOff>90487</xdr:rowOff>
    </xdr:from>
    <xdr:to>
      <xdr:col>18</xdr:col>
      <xdr:colOff>95250</xdr:colOff>
      <xdr:row>13</xdr:row>
      <xdr:rowOff>280987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14</xdr:row>
      <xdr:rowOff>33336</xdr:rowOff>
    </xdr:from>
    <xdr:ext cx="4933950" cy="6429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9525" y="2871786"/>
              <a:ext cx="4933950" cy="6429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𝑷</m:t>
                            </m:r>
                          </m:e>
                          <m: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𝟎</m:t>
                            </m:r>
                          </m:sub>
                        </m:sSub>
                      </m:e>
                    </m:acc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𝑫</m:t>
                            </m:r>
                          </m:e>
                          <m: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𝟏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𝒓</m:t>
                            </m:r>
                          </m:e>
                          <m: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𝒔</m:t>
                            </m:r>
                          </m:sub>
                        </m:sSub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𝒈</m:t>
                        </m:r>
                      </m:den>
                    </m:f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𝑫</m:t>
                            </m:r>
                          </m:e>
                          <m: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𝟎</m:t>
                            </m:r>
                          </m:sub>
                        </m:sSub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𝟏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𝒈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b>
                          <m:sSubPr>
                            <m:ctrlP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𝒓</m:t>
                            </m:r>
                          </m:e>
                          <m: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𝒔</m:t>
                            </m:r>
                          </m:sub>
                        </m:sSub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𝒈</m:t>
                        </m:r>
                      </m:den>
                    </m:f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𝟐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𝟏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𝟔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%)</m:t>
                        </m:r>
                      </m:num>
                      <m:den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𝟏𝟑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%−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𝟔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%</m:t>
                        </m:r>
                      </m:den>
                    </m:f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𝟐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𝟏𝟐</m:t>
                        </m:r>
                      </m:num>
                      <m:den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𝟕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%</m:t>
                        </m:r>
                      </m:den>
                    </m:f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=$</m:t>
                    </m:r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𝟑𝟎</m:t>
                    </m:r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.</m:t>
                    </m:r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𝟐𝟗</m:t>
                    </m:r>
                  </m:oMath>
                </m:oMathPara>
              </a14:m>
              <a:endParaRPr lang="en-US" sz="1400">
                <a:effectLst/>
              </a:endParaRPr>
            </a:p>
            <a:p>
              <a:pPr rtl="0" eaLnBrk="1" latinLnBrk="0" hangingPunct="1"/>
              <a:endParaRPr lang="en-US" sz="1400">
                <a:effectLst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525" y="2871786"/>
              <a:ext cx="4933950" cy="6429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(𝑷_𝟎 ) ̂=  𝑫_𝟏/(𝒓_𝒔−𝒈)=(𝑫_𝟎 (𝟏+𝒈))/(𝒓_𝒔−𝒈)=(𝟐(𝟏+𝟔%))/(𝟏𝟑%−𝟔%)=(𝟐.𝟏𝟐)/(𝟕%)=$𝟑𝟎.𝟐𝟗</a:t>
              </a:r>
              <a:endParaRPr lang="en-US" sz="1400">
                <a:effectLst/>
              </a:endParaRPr>
            </a:p>
            <a:p>
              <a:pPr rtl="0" eaLnBrk="1" latinLnBrk="0" hangingPunct="1"/>
              <a:endParaRPr lang="en-US" sz="1400">
                <a:effectLst/>
              </a:endParaRPr>
            </a:p>
          </xdr:txBody>
        </xdr:sp>
      </mc:Fallback>
    </mc:AlternateContent>
    <xdr:clientData/>
  </xdr:oneCellAnchor>
  <xdr:oneCellAnchor>
    <xdr:from>
      <xdr:col>0</xdr:col>
      <xdr:colOff>19050</xdr:colOff>
      <xdr:row>35</xdr:row>
      <xdr:rowOff>71436</xdr:rowOff>
    </xdr:from>
    <xdr:ext cx="4933950" cy="900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9050" y="7034211"/>
              <a:ext cx="4933950" cy="900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𝑷</m:t>
                            </m:r>
                          </m:e>
                          <m: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𝟎</m:t>
                            </m:r>
                          </m:sub>
                        </m:sSub>
                      </m:e>
                    </m:acc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𝑫</m:t>
                            </m:r>
                          </m:e>
                          <m: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𝟏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𝒓</m:t>
                            </m:r>
                          </m:e>
                          <m: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𝒔</m:t>
                            </m:r>
                          </m:sub>
                        </m:sSub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𝒈</m:t>
                        </m:r>
                      </m:den>
                    </m:f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𝑫</m:t>
                            </m:r>
                          </m:e>
                          <m: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𝟎</m:t>
                            </m:r>
                          </m:sub>
                        </m:sSub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𝟏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%)</m:t>
                        </m:r>
                      </m:num>
                      <m:den>
                        <m:sSub>
                          <m:sSubPr>
                            <m:ctrlP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𝒓</m:t>
                            </m:r>
                          </m:e>
                          <m: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𝒔</m:t>
                            </m:r>
                          </m:sub>
                        </m:sSub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𝟐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𝟏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%)</m:t>
                        </m:r>
                      </m:num>
                      <m:den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𝟏𝟑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%−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%</m:t>
                        </m:r>
                      </m:den>
                    </m:f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𝟐</m:t>
                        </m:r>
                      </m:num>
                      <m:den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𝟏𝟑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%</m:t>
                        </m:r>
                      </m:den>
                    </m:f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=$</m:t>
                    </m:r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𝟏𝟓</m:t>
                    </m:r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.</m:t>
                    </m:r>
                    <m:r>
                      <a:rPr lang="en-US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𝟑𝟖</m:t>
                    </m:r>
                  </m:oMath>
                </m:oMathPara>
              </a14:m>
              <a:endParaRPr lang="en-US" sz="1400">
                <a:effectLst/>
              </a:endParaRPr>
            </a:p>
            <a:p>
              <a:pPr rtl="0" eaLnBrk="1" latinLnBrk="0" hangingPunct="1"/>
              <a:endParaRPr lang="en-US" sz="1400">
                <a:effectLst/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9050" y="7034211"/>
              <a:ext cx="4933950" cy="900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(𝑷_𝟎 ) ̂=  𝑫_𝟏/(𝒓_𝒔−𝒈)=(𝑫_𝟎 (𝟏+𝟎%))/(𝒓_𝒔−𝟎)=(𝟐(𝟏+𝟎%))/(𝟏𝟑%−𝟎%)=𝟐/(𝟏𝟑%)=$𝟏𝟓.𝟑𝟖</a:t>
              </a:r>
              <a:endParaRPr lang="en-US" sz="1400">
                <a:effectLst/>
              </a:endParaRPr>
            </a:p>
            <a:p>
              <a:pPr rtl="0" eaLnBrk="1" latinLnBrk="0" hangingPunct="1"/>
              <a:endParaRPr lang="en-US" sz="1400">
                <a:effectLst/>
              </a:endParaRPr>
            </a:p>
          </xdr:txBody>
        </xdr:sp>
      </mc:Fallback>
    </mc:AlternateContent>
    <xdr:clientData/>
  </xdr:oneCellAnchor>
  <xdr:twoCellAnchor>
    <xdr:from>
      <xdr:col>8</xdr:col>
      <xdr:colOff>9525</xdr:colOff>
      <xdr:row>4</xdr:row>
      <xdr:rowOff>176213</xdr:rowOff>
    </xdr:from>
    <xdr:to>
      <xdr:col>13</xdr:col>
      <xdr:colOff>57150</xdr:colOff>
      <xdr:row>11</xdr:row>
      <xdr:rowOff>123826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19050</xdr:rowOff>
        </xdr:from>
        <xdr:to>
          <xdr:col>13</xdr:col>
          <xdr:colOff>133350</xdr:colOff>
          <xdr:row>3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6</xdr:row>
      <xdr:rowOff>14287</xdr:rowOff>
    </xdr:from>
    <xdr:to>
      <xdr:col>13</xdr:col>
      <xdr:colOff>361950</xdr:colOff>
      <xdr:row>14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13</xdr:col>
          <xdr:colOff>257175</xdr:colOff>
          <xdr:row>2</xdr:row>
          <xdr:rowOff>180975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1600200</xdr:colOff>
      <xdr:row>5</xdr:row>
      <xdr:rowOff>14288</xdr:rowOff>
    </xdr:from>
    <xdr:to>
      <xdr:col>13</xdr:col>
      <xdr:colOff>314325</xdr:colOff>
      <xdr:row>12</xdr:row>
      <xdr:rowOff>161926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561975</xdr:colOff>
      <xdr:row>15</xdr:row>
      <xdr:rowOff>95250</xdr:rowOff>
    </xdr:from>
    <xdr:ext cx="1314450" cy="3905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2247900" y="3105150"/>
              <a:ext cx="1314450" cy="3905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𝑷</m:t>
                            </m:r>
                          </m:e>
                          <m:sub>
                            <m: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𝟑</m:t>
                            </m:r>
                          </m:sub>
                        </m:sSub>
                      </m:e>
                    </m:acc>
                    <m:r>
                      <a:rPr lang="en-US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n-US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𝑫</m:t>
                            </m:r>
                          </m:e>
                          <m:sub>
                            <m: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𝟒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𝒓</m:t>
                            </m:r>
                          </m:e>
                          <m:sub>
                            <m: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𝒔</m:t>
                            </m:r>
                          </m:sub>
                        </m:sSub>
                        <m:r>
                          <a:rPr lang="en-US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𝒈</m:t>
                        </m:r>
                      </m:den>
                    </m:f>
                    <m:r>
                      <a:rPr lang="en-US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en-US" sz="1000">
                <a:effectLst/>
              </a:endParaRPr>
            </a:p>
            <a:p>
              <a:pPr rtl="0" eaLnBrk="1" latinLnBrk="0" hangingPunct="1"/>
              <a:endParaRPr lang="en-US" sz="1000">
                <a:effectLst/>
              </a:endParaRP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247900" y="3105150"/>
              <a:ext cx="1314450" cy="3905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(𝑷_𝟑 ) ̂=  𝑫_𝟒/(𝒓_𝒔−𝒈)=</a:t>
              </a:r>
              <a:endParaRPr lang="en-US" sz="1000">
                <a:effectLst/>
              </a:endParaRPr>
            </a:p>
            <a:p>
              <a:pPr rtl="0" eaLnBrk="1" latinLnBrk="0" hangingPunct="1"/>
              <a:endParaRPr lang="en-US" sz="1000">
                <a:effectLst/>
              </a:endParaRPr>
            </a:p>
          </xdr:txBody>
        </xdr:sp>
      </mc:Fallback>
    </mc:AlternateContent>
    <xdr:clientData/>
  </xdr:oneCellAnchor>
  <xdr:twoCellAnchor>
    <xdr:from>
      <xdr:col>0</xdr:col>
      <xdr:colOff>0</xdr:colOff>
      <xdr:row>27</xdr:row>
      <xdr:rowOff>28575</xdr:rowOff>
    </xdr:from>
    <xdr:to>
      <xdr:col>3</xdr:col>
      <xdr:colOff>295275</xdr:colOff>
      <xdr:row>30</xdr:row>
      <xdr:rowOff>171450</xdr:rowOff>
    </xdr:to>
    <xdr:grpSp>
      <xdr:nvGrpSpPr>
        <xdr:cNvPr id="2" name="Group 1"/>
        <xdr:cNvGrpSpPr/>
      </xdr:nvGrpSpPr>
      <xdr:grpSpPr>
        <a:xfrm>
          <a:off x="0" y="5419725"/>
          <a:ext cx="3790950" cy="714375"/>
          <a:chOff x="0" y="5238750"/>
          <a:chExt cx="3790950" cy="714375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" name="TextBox 4"/>
              <xdr:cNvSpPr txBox="1"/>
            </xdr:nvSpPr>
            <xdr:spPr>
              <a:xfrm>
                <a:off x="9526" y="5238750"/>
                <a:ext cx="3771900" cy="390525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marL="0" marR="0" indent="0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𝒓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𝒔</m:t>
                          </m:r>
                        </m:sub>
                      </m:sSub>
                      <m:r>
                        <a:rPr lang="en-US" sz="10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=</m:t>
                      </m:r>
                      <m:r>
                        <a:rPr lang="en-US" sz="10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𝑫𝒊𝒗𝒊𝒅𝒆𝒏𝒅</m:t>
                      </m:r>
                      <m:r>
                        <a:rPr lang="en-US" sz="10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0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𝒀𝒊𝒆𝒍𝒅</m:t>
                      </m:r>
                      <m:r>
                        <a:rPr lang="en-US" sz="10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+</m:t>
                      </m:r>
                      <m:r>
                        <a:rPr lang="en-US" sz="10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𝑪𝒂𝒑𝒊𝒕𝒂𝒍</m:t>
                      </m:r>
                      <m:r>
                        <a:rPr lang="en-US" sz="10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0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𝑮𝒂𝒊𝒏</m:t>
                      </m:r>
                      <m:r>
                        <a:rPr lang="en-US" sz="10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/</m:t>
                      </m:r>
                      <m:r>
                        <a:rPr lang="en-US" sz="10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𝑳𝒐𝒔𝒔</m:t>
                      </m:r>
                    </m:oMath>
                  </m:oMathPara>
                </a14:m>
                <a:endParaRPr lang="en-US" sz="1000">
                  <a:effectLst/>
                </a:endParaRPr>
              </a:p>
              <a:p>
                <a:pPr rtl="0" eaLnBrk="1" latinLnBrk="0" hangingPunct="1"/>
                <a:endParaRPr lang="en-US" sz="1000">
                  <a:effectLst/>
                </a:endParaRPr>
              </a:p>
            </xdr:txBody>
          </xdr:sp>
        </mc:Choice>
        <mc:Fallback xmlns="">
          <xdr:sp macro="" textlink="">
            <xdr:nvSpPr>
              <xdr:cNvPr id="5" name="TextBox 4"/>
              <xdr:cNvSpPr txBox="1"/>
            </xdr:nvSpPr>
            <xdr:spPr>
              <a:xfrm>
                <a:off x="9526" y="5238750"/>
                <a:ext cx="3771900" cy="390525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marL="0" marR="0" indent="0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en-US" sz="1100" b="1" i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𝒓_𝒔</a:t>
                </a:r>
                <a:r>
                  <a:rPr lang="en-US" sz="1000" b="1" i="0">
                    <a:solidFill>
                      <a:schemeClr val="tx1"/>
                    </a:solidFill>
                    <a:effectLst/>
                    <a:latin typeface="Cambria Math"/>
                    <a:ea typeface="+mn-ea"/>
                    <a:cs typeface="+mn-cs"/>
                  </a:rPr>
                  <a:t>=𝑫𝒊𝒗𝒊𝒅𝒆𝒏𝒅 𝒀𝒊𝒆𝒍𝒅+𝑪𝒂𝒑𝒊𝒕𝒂𝒍 𝑮𝒂𝒊𝒏/𝑳𝒐𝒔𝒔</a:t>
                </a:r>
                <a:endParaRPr lang="en-US" sz="1000">
                  <a:effectLst/>
                </a:endParaRPr>
              </a:p>
              <a:p>
                <a:pPr rtl="0" eaLnBrk="1" latinLnBrk="0" hangingPunct="1"/>
                <a:endParaRPr lang="en-US" sz="1000">
                  <a:effectLst/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" name="TextBox 5"/>
              <xdr:cNvSpPr txBox="1"/>
            </xdr:nvSpPr>
            <xdr:spPr>
              <a:xfrm>
                <a:off x="0" y="5562600"/>
                <a:ext cx="3790950" cy="390525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marL="0" marR="0" indent="0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𝑪𝒂𝒑𝒊𝒕𝒂𝒍</m:t>
                      </m:r>
                      <m: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𝑮𝒂𝒊𝒏</m:t>
                      </m:r>
                      <m: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/</m:t>
                      </m:r>
                      <m: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𝑳𝒐𝒔𝒔</m:t>
                      </m:r>
                      <m:r>
                        <a:rPr lang="en-US" sz="10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=</m:t>
                      </m:r>
                      <m:sSub>
                        <m:sSub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𝒓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𝒔</m:t>
                          </m:r>
                        </m:sub>
                      </m:sSub>
                      <m: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−</m:t>
                      </m:r>
                      <m:r>
                        <a:rPr lang="en-US" sz="10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𝑫𝒊𝒗𝒊𝒅𝒆𝒏𝒅</m:t>
                      </m:r>
                      <m:r>
                        <a:rPr lang="en-US" sz="10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0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𝒀𝒊𝒆𝒍𝒅</m:t>
                      </m:r>
                    </m:oMath>
                  </m:oMathPara>
                </a14:m>
                <a:endParaRPr lang="en-US" sz="1000">
                  <a:effectLst/>
                </a:endParaRPr>
              </a:p>
              <a:p>
                <a:pPr rtl="0" eaLnBrk="1" latinLnBrk="0" hangingPunct="1"/>
                <a:endParaRPr lang="en-US" sz="1000">
                  <a:effectLst/>
                </a:endParaRPr>
              </a:p>
            </xdr:txBody>
          </xdr:sp>
        </mc:Choice>
        <mc:Fallback xmlns="">
          <xdr:sp macro="" textlink="">
            <xdr:nvSpPr>
              <xdr:cNvPr id="6" name="TextBox 5"/>
              <xdr:cNvSpPr txBox="1"/>
            </xdr:nvSpPr>
            <xdr:spPr>
              <a:xfrm>
                <a:off x="0" y="5562600"/>
                <a:ext cx="3790950" cy="390525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marL="0" marR="0" indent="0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en-US" sz="1100" b="1" i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𝑪𝒂𝒑𝒊𝒕𝒂𝒍</a:t>
                </a:r>
                <a:r>
                  <a:rPr lang="en-US" sz="1100" b="1" i="0">
                    <a:solidFill>
                      <a:schemeClr val="tx1"/>
                    </a:solidFill>
                    <a:effectLst/>
                    <a:latin typeface="Cambria Math"/>
                    <a:ea typeface="+mn-ea"/>
                    <a:cs typeface="+mn-cs"/>
                  </a:rPr>
                  <a:t> 𝑮𝒂𝒊𝒏/𝑳𝒐𝒔𝒔</a:t>
                </a:r>
                <a:r>
                  <a:rPr lang="en-US" sz="1000" b="1" i="0">
                    <a:solidFill>
                      <a:schemeClr val="tx1"/>
                    </a:solidFill>
                    <a:effectLst/>
                    <a:latin typeface="Cambria Math"/>
                    <a:ea typeface="+mn-ea"/>
                    <a:cs typeface="+mn-cs"/>
                  </a:rPr>
                  <a:t>=</a:t>
                </a:r>
                <a:r>
                  <a:rPr lang="en-US" sz="1100" b="1" i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𝒓_𝒔</a:t>
                </a:r>
                <a:r>
                  <a:rPr lang="en-US" sz="1100" b="1" i="0">
                    <a:solidFill>
                      <a:schemeClr val="tx1"/>
                    </a:solidFill>
                    <a:effectLst/>
                    <a:latin typeface="Cambria Math"/>
                    <a:ea typeface="+mn-ea"/>
                    <a:cs typeface="+mn-cs"/>
                  </a:rPr>
                  <a:t>−</a:t>
                </a:r>
                <a:r>
                  <a:rPr lang="en-US" sz="1000" b="1" i="0">
                    <a:solidFill>
                      <a:schemeClr val="tx1"/>
                    </a:solidFill>
                    <a:effectLst/>
                    <a:latin typeface="Cambria Math"/>
                    <a:ea typeface="+mn-ea"/>
                    <a:cs typeface="+mn-cs"/>
                  </a:rPr>
                  <a:t>𝑫𝒊𝒗𝒊𝒅𝒆𝒏𝒅 𝒀𝒊𝒆𝒍𝒅</a:t>
                </a:r>
                <a:endParaRPr lang="en-US" sz="1000">
                  <a:effectLst/>
                </a:endParaRPr>
              </a:p>
              <a:p>
                <a:pPr rtl="0" eaLnBrk="1" latinLnBrk="0" hangingPunct="1"/>
                <a:endParaRPr lang="en-US" sz="1000">
                  <a:effectLst/>
                </a:endParaRPr>
              </a:p>
            </xdr:txBody>
          </xdr:sp>
        </mc:Fallback>
      </mc:AlternateContent>
    </xdr:grpSp>
    <xdr:clientData/>
  </xdr:twoCellAnchor>
  <xdr:oneCellAnchor>
    <xdr:from>
      <xdr:col>3</xdr:col>
      <xdr:colOff>495300</xdr:colOff>
      <xdr:row>15</xdr:row>
      <xdr:rowOff>123825</xdr:rowOff>
    </xdr:from>
    <xdr:ext cx="1314450" cy="228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3990975" y="3133725"/>
              <a:ext cx="1314450" cy="228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00" b="1" i="1">
                        <a:solidFill>
                          <a:srgbClr val="FF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𝑪𝑭</m:t>
                    </m:r>
                    <m:r>
                      <a:rPr lang="en-US" sz="1000" b="1" i="1">
                        <a:solidFill>
                          <a:srgbClr val="FF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𝟑</m:t>
                    </m:r>
                    <m:r>
                      <a:rPr lang="en-US" sz="1000" b="1" i="1">
                        <a:solidFill>
                          <a:srgbClr val="FF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r>
                      <a:rPr lang="en-US" sz="1000" b="1" i="1">
                        <a:solidFill>
                          <a:srgbClr val="FF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𝑫</m:t>
                    </m:r>
                    <m:r>
                      <a:rPr lang="en-US" sz="1000" b="1" i="1">
                        <a:solidFill>
                          <a:srgbClr val="FF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𝟑</m:t>
                    </m:r>
                    <m:r>
                      <a:rPr lang="en-US" sz="1000" b="1" i="1">
                        <a:solidFill>
                          <a:srgbClr val="FF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acc>
                      <m:accPr>
                        <m:chr m:val="̂"/>
                        <m:ctrlPr>
                          <a:rPr lang="en-US" sz="1100" b="1" i="1">
                            <a:solidFill>
                              <a:srgbClr val="FF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n-US" sz="1100" b="1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𝑷</m:t>
                            </m:r>
                          </m:e>
                          <m:sub>
                            <m:r>
                              <a:rPr lang="en-US" sz="1100" b="1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𝟑</m:t>
                            </m:r>
                          </m:sub>
                        </m:sSub>
                      </m:e>
                    </m:acc>
                  </m:oMath>
                </m:oMathPara>
              </a14:m>
              <a:endParaRPr lang="en-US" sz="1000">
                <a:solidFill>
                  <a:srgbClr val="FF0000"/>
                </a:solidFill>
                <a:effectLst/>
              </a:endParaRP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3990975" y="3133725"/>
              <a:ext cx="1314450" cy="228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="1" i="0">
                  <a:solidFill>
                    <a:srgbClr val="FF0000"/>
                  </a:solidFill>
                  <a:effectLst/>
                  <a:latin typeface="Cambria Math"/>
                  <a:ea typeface="+mn-ea"/>
                  <a:cs typeface="+mn-cs"/>
                </a:rPr>
                <a:t>𝑪𝑭𝟑=𝑫𝟑+</a:t>
              </a:r>
              <a:r>
                <a:rPr lang="en-US" sz="1100" b="1" i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(𝑷_𝟑 ) ̂</a:t>
              </a:r>
              <a:endParaRPr lang="en-US" sz="1000">
                <a:solidFill>
                  <a:srgbClr val="FF0000"/>
                </a:solidFill>
                <a:effectLst/>
              </a:endParaRPr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0</xdr:row>
          <xdr:rowOff>19050</xdr:rowOff>
        </xdr:from>
        <xdr:to>
          <xdr:col>13</xdr:col>
          <xdr:colOff>219075</xdr:colOff>
          <xdr:row>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419100</xdr:colOff>
      <xdr:row>15</xdr:row>
      <xdr:rowOff>85725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95925" cy="219075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27</xdr:row>
      <xdr:rowOff>9525</xdr:rowOff>
    </xdr:from>
    <xdr:ext cx="3905250" cy="4286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0" y="4838700"/>
              <a:ext cx="3905250" cy="428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𝟑</m:t>
                            </m:r>
                          </m:sub>
                        </m:sSub>
                      </m:e>
                    </m:acc>
                    <m:d>
                      <m:dPr>
                        <m:ctrlPr>
                          <a:rPr lang="en-US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𝑯𝑽</m:t>
                        </m:r>
                      </m:e>
                    </m:d>
                    <m:r>
                      <a:rPr lang="en-US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𝑶𝑭𝑪𝑭</m:t>
                            </m:r>
                          </m:e>
                          <m:sub>
                            <m: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𝟒</m:t>
                            </m:r>
                          </m:sub>
                        </m:sSub>
                      </m:num>
                      <m:den>
                        <m:r>
                          <a:rPr lang="en-US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𝑾𝑨𝑪𝑪</m:t>
                        </m:r>
                        <m:r>
                          <a:rPr lang="en-US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𝒈</m:t>
                        </m:r>
                      </m:den>
                    </m:f>
                    <m:r>
                      <a:rPr lang="en-US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𝑶𝑭𝑪𝑭</m:t>
                            </m:r>
                          </m:e>
                          <m:sub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𝟑</m:t>
                            </m:r>
                          </m:sub>
                        </m:sSub>
                        <m:d>
                          <m:dPr>
                            <m:ctrlP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𝟏</m:t>
                            </m:r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𝒈</m:t>
                            </m:r>
                          </m:e>
                        </m:d>
                      </m:num>
                      <m:den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𝑾𝑨𝑪𝑪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𝒈</m:t>
                        </m:r>
                      </m:den>
                    </m:f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𝟐𝟎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𝟏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𝟔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%)</m:t>
                        </m:r>
                      </m:num>
                      <m:den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𝟏𝟎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%−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𝟔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%</m:t>
                        </m:r>
                      </m:den>
                    </m:f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𝟐𝟏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𝟐</m:t>
                        </m:r>
                      </m:num>
                      <m:den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𝟒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%</m:t>
                        </m:r>
                      </m:den>
                    </m:f>
                  </m:oMath>
                </m:oMathPara>
              </a14:m>
              <a:endParaRPr lang="en-US" sz="1000">
                <a:effectLst/>
              </a:endParaRPr>
            </a:p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>
                <a:effectLst/>
              </a:endParaRPr>
            </a:p>
            <a:p>
              <a:pPr rtl="0" eaLnBrk="1" latinLnBrk="0" hangingPunct="1"/>
              <a:endParaRPr lang="en-US" sz="1000">
                <a:effectLst/>
              </a:endParaRP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0" y="4838700"/>
              <a:ext cx="3905250" cy="428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(𝑽_𝟑 ) ̂(𝑯𝑽)=〖𝑶𝑭𝑪𝑭〗_𝟒/(𝑾𝑨𝑪𝑪−𝒈)=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(〖𝑶𝑭𝑪𝑭〗_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𝟑 (𝟏+𝒈)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)/(𝑾𝑨𝑪𝑪−𝒈)=(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𝟐𝟎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(𝟏+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𝟔%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))/(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𝟏𝟎%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𝟔%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(𝟐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𝟏.𝟐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𝟒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%)</a:t>
              </a:r>
              <a:endParaRPr lang="en-US" sz="1000">
                <a:effectLst/>
              </a:endParaRPr>
            </a:p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>
                <a:effectLst/>
              </a:endParaRPr>
            </a:p>
            <a:p>
              <a:pPr rtl="0" eaLnBrk="1" latinLnBrk="0" hangingPunct="1"/>
              <a:endParaRPr lang="en-US" sz="1000">
                <a:effectLst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29</xdr:row>
      <xdr:rowOff>142875</xdr:rowOff>
    </xdr:from>
    <xdr:ext cx="1000124" cy="2762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0" y="5353050"/>
              <a:ext cx="1000124" cy="2762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n-US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𝟑</m:t>
                            </m:r>
                          </m:sub>
                        </m:sSub>
                      </m:e>
                    </m:acc>
                    <m:d>
                      <m:dPr>
                        <m:ctrlPr>
                          <a:rPr lang="en-US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𝑯𝑽</m:t>
                        </m:r>
                      </m:e>
                    </m:d>
                    <m:r>
                      <a:rPr lang="en-US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     =</m:t>
                    </m:r>
                  </m:oMath>
                </m:oMathPara>
              </a14:m>
              <a:endParaRPr lang="en-US" sz="1000">
                <a:effectLst/>
              </a:endParaRPr>
            </a:p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>
                <a:effectLst/>
              </a:endParaRPr>
            </a:p>
            <a:p>
              <a:pPr rtl="0" eaLnBrk="1" latinLnBrk="0" hangingPunct="1"/>
              <a:endParaRPr lang="en-US" sz="1000">
                <a:effectLst/>
              </a:endParaRP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0" y="5353050"/>
              <a:ext cx="1000124" cy="2762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(𝑽_𝟑 ) ̂(𝑯𝑽)       =</a:t>
              </a:r>
              <a:endParaRPr lang="en-US" sz="1000">
                <a:effectLst/>
              </a:endParaRPr>
            </a:p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000">
                <a:effectLst/>
              </a:endParaRPr>
            </a:p>
            <a:p>
              <a:pPr rtl="0" eaLnBrk="1" latinLnBrk="0" hangingPunct="1"/>
              <a:endParaRPr lang="en-US" sz="1000">
                <a:effectLst/>
              </a:endParaRPr>
            </a:p>
          </xdr:txBody>
        </xdr:sp>
      </mc:Fallback>
    </mc:AlternateContent>
    <xdr:clientData/>
  </xdr:oneCellAnchor>
  <xdr:oneCellAnchor>
    <xdr:from>
      <xdr:col>1</xdr:col>
      <xdr:colOff>704849</xdr:colOff>
      <xdr:row>34</xdr:row>
      <xdr:rowOff>161924</xdr:rowOff>
    </xdr:from>
    <xdr:ext cx="155257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1238249" y="6324599"/>
              <a:ext cx="155257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00" b="1" i="1">
                        <a:solidFill>
                          <a:srgbClr val="FF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𝑪𝑭</m:t>
                    </m:r>
                    <m:r>
                      <a:rPr lang="en-US" sz="1000" b="1" i="1">
                        <a:solidFill>
                          <a:srgbClr val="FF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𝟑</m:t>
                    </m:r>
                    <m:r>
                      <a:rPr lang="en-US" sz="1000" b="1" i="1">
                        <a:solidFill>
                          <a:srgbClr val="FF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r>
                      <a:rPr lang="en-US" sz="1000" b="1" i="1">
                        <a:solidFill>
                          <a:srgbClr val="FF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𝑶𝑭𝑪</m:t>
                    </m:r>
                    <m:sSub>
                      <m:sSubPr>
                        <m:ctrlPr>
                          <a:rPr lang="en-US" sz="1000" b="1" i="1">
                            <a:solidFill>
                              <a:srgbClr val="FF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000" b="1" i="1">
                            <a:solidFill>
                              <a:srgbClr val="FF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𝑭</m:t>
                        </m:r>
                      </m:e>
                      <m:sub>
                        <m:r>
                          <a:rPr lang="en-US" sz="1000" b="1" i="1">
                            <a:solidFill>
                              <a:srgbClr val="FF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𝟑</m:t>
                        </m:r>
                      </m:sub>
                    </m:sSub>
                    <m:r>
                      <a:rPr lang="en-US" sz="1000" b="1" i="1">
                        <a:solidFill>
                          <a:srgbClr val="FF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acc>
                      <m:accPr>
                        <m:chr m:val="̂"/>
                        <m:ctrlPr>
                          <a:rPr lang="en-US" sz="1100" b="1" i="1">
                            <a:solidFill>
                              <a:srgbClr val="FF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n-US" sz="1100" b="1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n-US" sz="1100" b="1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𝟑</m:t>
                            </m:r>
                          </m:sub>
                        </m:sSub>
                      </m:e>
                    </m:acc>
                  </m:oMath>
                </m:oMathPara>
              </a14:m>
              <a:endParaRPr lang="en-US" sz="1000">
                <a:solidFill>
                  <a:srgbClr val="FF0000"/>
                </a:solidFill>
                <a:effectLst/>
              </a:endParaRP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238249" y="6324599"/>
              <a:ext cx="155257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="1" i="0">
                  <a:solidFill>
                    <a:srgbClr val="FF0000"/>
                  </a:solidFill>
                  <a:effectLst/>
                  <a:latin typeface="Cambria Math"/>
                  <a:ea typeface="+mn-ea"/>
                  <a:cs typeface="+mn-cs"/>
                </a:rPr>
                <a:t>𝑪𝑭𝟑=𝑶𝑭𝑪𝑭_𝟑+</a:t>
              </a:r>
              <a:r>
                <a:rPr lang="en-US" sz="1100" b="1" i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b="1" i="0">
                  <a:solidFill>
                    <a:srgbClr val="FF0000"/>
                  </a:solidFill>
                  <a:effectLst/>
                  <a:latin typeface="Cambria Math"/>
                  <a:ea typeface="+mn-ea"/>
                  <a:cs typeface="+mn-cs"/>
                </a:rPr>
                <a:t>𝑽</a:t>
              </a:r>
              <a:r>
                <a:rPr lang="en-US" sz="1100" b="1" i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_𝟑 ) ̂</a:t>
              </a:r>
              <a:endParaRPr lang="en-US" sz="1000">
                <a:solidFill>
                  <a:srgbClr val="FF0000"/>
                </a:solidFill>
                <a:effectLst/>
              </a:endParaRPr>
            </a:p>
          </xdr:txBody>
        </xdr:sp>
      </mc:Fallback>
    </mc:AlternateContent>
    <xdr:clientData/>
  </xdr:oneCellAnchor>
  <xdr:oneCellAnchor>
    <xdr:from>
      <xdr:col>0</xdr:col>
      <xdr:colOff>47625</xdr:colOff>
      <xdr:row>37</xdr:row>
      <xdr:rowOff>161925</xdr:rowOff>
    </xdr:from>
    <xdr:ext cx="223837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47625" y="6924675"/>
              <a:ext cx="223837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en-US" sz="1100" b="1" i="1">
                          <a:solidFill>
                            <a:srgbClr val="0000FF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1" i="1">
                          <a:solidFill>
                            <a:srgbClr val="0000FF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r>
                        <a:rPr lang="en-US" sz="1100" b="1" i="1">
                          <a:solidFill>
                            <a:srgbClr val="0000FF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𝑪𝑺</m:t>
                      </m:r>
                    </m:sub>
                  </m:sSub>
                  <m:r>
                    <a:rPr lang="en-US" sz="1100" b="1" i="1">
                      <a:solidFill>
                        <a:srgbClr val="0000FF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en-US" sz="1100" b="1" i="1">
                          <a:solidFill>
                            <a:srgbClr val="0000FF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1" i="1">
                          <a:solidFill>
                            <a:srgbClr val="0000FF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r>
                        <a:rPr lang="en-US" sz="1100" b="1" i="1">
                          <a:solidFill>
                            <a:srgbClr val="0000FF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𝑭</m:t>
                      </m:r>
                    </m:sub>
                  </m:sSub>
                  <m:r>
                    <a:rPr lang="en-US" sz="1100" b="1" i="1">
                      <a:solidFill>
                        <a:srgbClr val="0000FF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−</m:t>
                  </m:r>
                  <m:sSub>
                    <m:sSubPr>
                      <m:ctrlPr>
                        <a:rPr lang="en-US" sz="1100" b="1" i="1">
                          <a:solidFill>
                            <a:srgbClr val="0000FF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1" i="1">
                          <a:solidFill>
                            <a:srgbClr val="0000FF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(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r>
                        <a:rPr lang="en-US" sz="1100" b="1" i="1">
                          <a:solidFill>
                            <a:srgbClr val="0000FF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𝑫</m:t>
                      </m:r>
                    </m:sub>
                  </m:sSub>
                  <m:r>
                    <a:rPr lang="en-US" sz="1100" b="1" i="1">
                      <a:solidFill>
                        <a:srgbClr val="0000FF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+ </m:t>
                  </m:r>
                  <m:sSub>
                    <m:sSubPr>
                      <m:ctrlPr>
                        <a:rPr lang="en-US" sz="1100" b="1" i="1">
                          <a:solidFill>
                            <a:srgbClr val="0000FF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1" i="1">
                          <a:solidFill>
                            <a:srgbClr val="0000FF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r>
                        <a:rPr lang="en-US" sz="1100" b="1" i="1">
                          <a:solidFill>
                            <a:srgbClr val="0000FF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𝑷𝑺</m:t>
                      </m:r>
                    </m:sub>
                  </m:sSub>
                  <m:r>
                    <a:rPr lang="en-US" sz="1100" b="1" i="1">
                      <a:solidFill>
                        <a:srgbClr val="0000FF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n-US" sz="1000">
                  <a:solidFill>
                    <a:srgbClr val="0000FF"/>
                  </a:solidFill>
                  <a:effectLst/>
                </a:rPr>
                <a:t>         = </a:t>
              </a: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47625" y="6924675"/>
              <a:ext cx="223837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1" i="0">
                  <a:solidFill>
                    <a:srgbClr val="0000FF"/>
                  </a:solidFill>
                  <a:effectLst/>
                  <a:latin typeface="Cambria Math"/>
                  <a:ea typeface="+mn-ea"/>
                  <a:cs typeface="+mn-cs"/>
                </a:rPr>
                <a:t>𝑽</a:t>
              </a:r>
              <a:r>
                <a:rPr lang="en-US" sz="1100" b="1" i="0">
                  <a:solidFill>
                    <a:srgbClr val="0000FF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1" i="0">
                  <a:solidFill>
                    <a:srgbClr val="0000FF"/>
                  </a:solidFill>
                  <a:effectLst/>
                  <a:latin typeface="Cambria Math"/>
                  <a:ea typeface="+mn-ea"/>
                  <a:cs typeface="+mn-cs"/>
                </a:rPr>
                <a:t>𝑪𝑺=</a:t>
              </a:r>
              <a:r>
                <a:rPr lang="en-US" sz="1100" b="1" i="0">
                  <a:solidFill>
                    <a:srgbClr val="0000FF"/>
                  </a:solidFill>
                  <a:effectLst/>
                  <a:latin typeface="+mn-lt"/>
                  <a:ea typeface="+mn-ea"/>
                  <a:cs typeface="+mn-cs"/>
                </a:rPr>
                <a:t>𝑽_</a:t>
              </a:r>
              <a:r>
                <a:rPr lang="en-US" sz="1100" b="1" i="0">
                  <a:solidFill>
                    <a:srgbClr val="0000FF"/>
                  </a:solidFill>
                  <a:effectLst/>
                  <a:latin typeface="Cambria Math"/>
                  <a:ea typeface="+mn-ea"/>
                  <a:cs typeface="+mn-cs"/>
                </a:rPr>
                <a:t>𝑭  −</a:t>
              </a:r>
              <a:r>
                <a:rPr lang="en-US" sz="1100" b="1" i="0">
                  <a:solidFill>
                    <a:srgbClr val="0000FF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b="1" i="0">
                  <a:solidFill>
                    <a:srgbClr val="0000FF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b="1" i="0">
                  <a:solidFill>
                    <a:srgbClr val="0000FF"/>
                  </a:solidFill>
                  <a:effectLst/>
                  <a:latin typeface="+mn-lt"/>
                  <a:ea typeface="+mn-ea"/>
                  <a:cs typeface="+mn-cs"/>
                </a:rPr>
                <a:t>𝑽〗_</a:t>
              </a:r>
              <a:r>
                <a:rPr lang="en-US" sz="1100" b="1" i="0">
                  <a:solidFill>
                    <a:srgbClr val="0000FF"/>
                  </a:solidFill>
                  <a:effectLst/>
                  <a:latin typeface="Cambria Math"/>
                  <a:ea typeface="+mn-ea"/>
                  <a:cs typeface="+mn-cs"/>
                </a:rPr>
                <a:t>𝑫+ </a:t>
              </a:r>
              <a:r>
                <a:rPr lang="en-US" sz="1100" b="1" i="0">
                  <a:solidFill>
                    <a:srgbClr val="0000FF"/>
                  </a:solidFill>
                  <a:effectLst/>
                  <a:latin typeface="+mn-lt"/>
                  <a:ea typeface="+mn-ea"/>
                  <a:cs typeface="+mn-cs"/>
                </a:rPr>
                <a:t>𝑽_</a:t>
              </a:r>
              <a:r>
                <a:rPr lang="en-US" sz="1100" b="1" i="0">
                  <a:solidFill>
                    <a:srgbClr val="0000FF"/>
                  </a:solidFill>
                  <a:effectLst/>
                  <a:latin typeface="Cambria Math"/>
                  <a:ea typeface="+mn-ea"/>
                  <a:cs typeface="+mn-cs"/>
                </a:rPr>
                <a:t>𝑷𝑺)</a:t>
              </a:r>
              <a:r>
                <a:rPr lang="en-US" sz="1000">
                  <a:solidFill>
                    <a:srgbClr val="0000FF"/>
                  </a:solidFill>
                  <a:effectLst/>
                </a:rPr>
                <a:t>         = </a:t>
              </a: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87</xdr:row>
      <xdr:rowOff>52400</xdr:rowOff>
    </xdr:from>
    <xdr:to>
      <xdr:col>8</xdr:col>
      <xdr:colOff>28574</xdr:colOff>
      <xdr:row>94</xdr:row>
      <xdr:rowOff>180957</xdr:rowOff>
    </xdr:to>
    <xdr:grpSp>
      <xdr:nvGrpSpPr>
        <xdr:cNvPr id="3" name="Group 2"/>
        <xdr:cNvGrpSpPr/>
      </xdr:nvGrpSpPr>
      <xdr:grpSpPr>
        <a:xfrm>
          <a:off x="19049" y="17778425"/>
          <a:ext cx="7419975" cy="1528732"/>
          <a:chOff x="19049" y="13832673"/>
          <a:chExt cx="7038977" cy="1336133"/>
        </a:xfrm>
        <a:solidFill>
          <a:schemeClr val="accent6">
            <a:lumMod val="20000"/>
            <a:lumOff val="80000"/>
          </a:schemeClr>
        </a:solidFill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" name="TextBox 3"/>
              <xdr:cNvSpPr txBox="1"/>
            </xdr:nvSpPr>
            <xdr:spPr>
              <a:xfrm>
                <a:off x="28575" y="13832673"/>
                <a:ext cx="7029451" cy="231229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𝑶𝑭𝑪𝑭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𝑵𝑶𝑷𝑨𝑻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𝑫𝒆𝒑</m:t>
                      </m:r>
                      <m:r>
                        <a:rPr lang="en-US" sz="1100" b="1" i="1">
                          <a:latin typeface="Cambria Math"/>
                        </a:rPr>
                        <m:t>. &amp; </m:t>
                      </m:r>
                      <m:r>
                        <a:rPr lang="en-US" sz="1100" b="1" i="1">
                          <a:latin typeface="Cambria Math"/>
                        </a:rPr>
                        <m:t>𝑨𝒎𝒐𝒓𝒕</m:t>
                      </m:r>
                      <m:r>
                        <a:rPr lang="en-US" sz="1100" b="1" i="1">
                          <a:latin typeface="Cambria Math"/>
                        </a:rPr>
                        <m:t>. − </m:t>
                      </m:r>
                      <m:r>
                        <a:rPr lang="en-US" sz="1100" b="1" i="1">
                          <a:latin typeface="Cambria Math"/>
                          <a:ea typeface="Cambria Math"/>
                        </a:rPr>
                        <m:t>∆ </m:t>
                      </m:r>
                      <m:r>
                        <a:rPr lang="en-US" sz="1100" b="1" i="1">
                          <a:latin typeface="Cambria Math"/>
                          <a:ea typeface="Cambria Math"/>
                        </a:rPr>
                        <m:t>𝑻𝒐𝒕𝒂𝒍</m:t>
                      </m:r>
                      <m:r>
                        <a:rPr lang="en-US" sz="1100" b="1" i="1">
                          <a:latin typeface="Cambria Math"/>
                          <a:ea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FF0000"/>
                          </a:solidFill>
                          <a:latin typeface="Cambria Math"/>
                        </a:rPr>
                        <m:t>𝑮𝒓𝒐𝒔𝒔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𝑰𝒏𝒗𝒆𝒔𝒕𝒎𝒆𝒏𝒕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𝒊𝒏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𝑪𝒂𝒑𝒊𝒕𝒂𝒍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4" name="TextBox 3"/>
              <xdr:cNvSpPr txBox="1"/>
            </xdr:nvSpPr>
            <xdr:spPr>
              <a:xfrm>
                <a:off x="28575" y="13832673"/>
                <a:ext cx="7029451" cy="231229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solidFill>
                      <a:srgbClr val="0000FF"/>
                    </a:solidFill>
                    <a:latin typeface="Cambria Math"/>
                  </a:rPr>
                  <a:t>𝑶𝑭𝑪𝑭=</a:t>
                </a:r>
                <a:r>
                  <a:rPr lang="en-US" sz="1100" b="1" i="0">
                    <a:latin typeface="Cambria Math"/>
                  </a:rPr>
                  <a:t>𝑵𝑶𝑷𝑨𝑻+𝑫𝒆𝒑. &amp; 𝑨𝒎𝒐𝒓𝒕. − </a:t>
                </a:r>
                <a:r>
                  <a:rPr lang="en-US" sz="1100" b="1" i="0">
                    <a:latin typeface="Cambria Math"/>
                    <a:ea typeface="Cambria Math"/>
                  </a:rPr>
                  <a:t>∆ 𝑻𝒐𝒕𝒂𝒍 </a:t>
                </a:r>
                <a:r>
                  <a:rPr lang="en-US" sz="1100" b="1" i="0">
                    <a:solidFill>
                      <a:srgbClr val="FF0000"/>
                    </a:solidFill>
                    <a:latin typeface="Cambria Math"/>
                  </a:rPr>
                  <a:t>𝑮𝒓𝒐𝒔𝒔</a:t>
                </a:r>
                <a:r>
                  <a:rPr lang="en-US" sz="1100" b="1" i="0">
                    <a:latin typeface="Cambria Math"/>
                  </a:rPr>
                  <a:t> 𝑰𝒏𝒗𝒆𝒔𝒕𝒎𝒆𝒏𝒕 𝒊𝒏 𝑶𝒑𝒆𝒓𝒂𝒕𝒊𝒏𝒈 𝑪𝒂𝒑𝒊𝒕𝒂𝒍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" name="TextBox 4"/>
              <xdr:cNvSpPr txBox="1"/>
            </xdr:nvSpPr>
            <xdr:spPr>
              <a:xfrm>
                <a:off x="19050" y="14280352"/>
                <a:ext cx="7029451" cy="231229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𝑻𝒐𝒕𝒂𝒍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FF0000"/>
                          </a:solidFill>
                          <a:latin typeface="Cambria Math"/>
                        </a:rPr>
                        <m:t>𝑮𝒓𝒐𝒔𝒔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𝑰𝒏𝒗𝒆𝒔𝒕𝒎𝒆𝒏𝒕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𝒊𝒏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𝑪𝒂𝒑𝒊𝒕𝒂𝒍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𝑵𝑶𝑾𝑪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solidFill>
                            <a:srgbClr val="FF0000"/>
                          </a:solidFill>
                          <a:latin typeface="Cambria Math"/>
                        </a:rPr>
                        <m:t>𝑮𝒓𝒐𝒔𝒔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𝒍𝒐𝒏𝒈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𝑻𝒆𝒓𝒎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𝑨𝒔𝒔𝒆𝒕𝒔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5" name="TextBox 4"/>
              <xdr:cNvSpPr txBox="1"/>
            </xdr:nvSpPr>
            <xdr:spPr>
              <a:xfrm>
                <a:off x="19050" y="14280352"/>
                <a:ext cx="7029451" cy="231229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solidFill>
                      <a:srgbClr val="0000FF"/>
                    </a:solidFill>
                    <a:latin typeface="Cambria Math"/>
                  </a:rPr>
                  <a:t>𝑻𝒐𝒕𝒂𝒍 </a:t>
                </a:r>
                <a:r>
                  <a:rPr lang="en-US" sz="1100" b="1" i="0">
                    <a:solidFill>
                      <a:srgbClr val="FF0000"/>
                    </a:solidFill>
                    <a:latin typeface="Cambria Math"/>
                  </a:rPr>
                  <a:t>𝑮𝒓𝒐𝒔𝒔</a:t>
                </a:r>
                <a:r>
                  <a:rPr lang="en-US" sz="1100" b="1" i="0">
                    <a:solidFill>
                      <a:srgbClr val="0000FF"/>
                    </a:solidFill>
                    <a:latin typeface="Cambria Math"/>
                  </a:rPr>
                  <a:t> 𝑰𝒏𝒗𝒆𝒔𝒕𝒎𝒆𝒏𝒕 𝒊𝒏 𝑶𝒑𝒆𝒓𝒂𝒕𝒊𝒏𝒈 𝑪𝒂𝒑𝒊𝒕𝒂𝒍=</a:t>
                </a:r>
                <a:r>
                  <a:rPr lang="en-US" sz="1100" b="1" i="0">
                    <a:latin typeface="Cambria Math"/>
                  </a:rPr>
                  <a:t>𝑵𝑶𝑾𝑪+</a:t>
                </a:r>
                <a:r>
                  <a:rPr lang="en-US" sz="1100" b="1" i="0">
                    <a:solidFill>
                      <a:srgbClr val="FF0000"/>
                    </a:solidFill>
                    <a:latin typeface="Cambria Math"/>
                  </a:rPr>
                  <a:t>𝑮𝒓𝒐𝒔𝒔</a:t>
                </a:r>
                <a:r>
                  <a:rPr lang="en-US" sz="1100" b="1" i="0">
                    <a:latin typeface="Cambria Math"/>
                  </a:rPr>
                  <a:t> 𝑶𝒑𝒆𝒓𝒂𝒕𝒊𝒏𝒈 𝒍𝒐𝒏𝒈 𝑻𝒆𝒓𝒎 𝑨𝒔𝒔𝒆𝒕𝒔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" name="TextBox 5"/>
              <xdr:cNvSpPr txBox="1"/>
            </xdr:nvSpPr>
            <xdr:spPr>
              <a:xfrm>
                <a:off x="19050" y="14508952"/>
                <a:ext cx="7029451" cy="231229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𝑵𝑶𝑾𝑪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𝑨𝒔𝒔𝒆𝒕𝒔</m:t>
                      </m:r>
                      <m:r>
                        <a:rPr lang="en-US" sz="1100" b="1" i="1">
                          <a:latin typeface="Cambria Math"/>
                        </a:rPr>
                        <m:t> −</m:t>
                      </m:r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𝑳𝒊𝒂𝒃𝒊𝒍𝒊𝒕𝒊𝒆𝒔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6" name="TextBox 5"/>
              <xdr:cNvSpPr txBox="1"/>
            </xdr:nvSpPr>
            <xdr:spPr>
              <a:xfrm>
                <a:off x="19050" y="14508952"/>
                <a:ext cx="7029451" cy="231229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solidFill>
                      <a:srgbClr val="0000FF"/>
                    </a:solidFill>
                    <a:latin typeface="Cambria Math"/>
                  </a:rPr>
                  <a:t>𝑵𝑶𝑾𝑪=</a:t>
                </a:r>
                <a:r>
                  <a:rPr lang="en-US" sz="1100" b="1" i="0">
                    <a:latin typeface="Cambria Math"/>
                  </a:rPr>
                  <a:t>𝑶𝒑𝒆𝒓𝒂𝒕𝒊𝒏𝒈 𝑪𝒖𝒓𝒓𝒆𝒏𝒕 𝑨𝒔𝒔𝒆𝒕𝒔 −𝑶𝒑𝒆𝒓𝒂𝒕𝒊𝒏𝒈 𝑪𝒖𝒓𝒓𝒆𝒏𝒕 𝑳𝒊𝒂𝒃𝒊𝒍𝒊𝒕𝒊𝒆𝒔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7" name="TextBox 6"/>
              <xdr:cNvSpPr txBox="1"/>
            </xdr:nvSpPr>
            <xdr:spPr>
              <a:xfrm>
                <a:off x="19049" y="14718502"/>
                <a:ext cx="7029451" cy="231229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𝑨𝒔𝒔𝒆𝒕𝒔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𝑪𝒂𝒔𝒉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𝑨𝒄𝒄𝒐𝒖𝒏𝒕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𝑹𝒆𝒄𝒆𝒊𝒗𝒂𝒃𝒍𝒆𝒔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𝑰𝒏𝒗𝒆𝒏𝒕𝒐𝒓𝒊𝒆𝒔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7" name="TextBox 6"/>
              <xdr:cNvSpPr txBox="1"/>
            </xdr:nvSpPr>
            <xdr:spPr>
              <a:xfrm>
                <a:off x="19049" y="14718502"/>
                <a:ext cx="7029451" cy="231229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solidFill>
                      <a:srgbClr val="0000FF"/>
                    </a:solidFill>
                    <a:latin typeface="Cambria Math"/>
                  </a:rPr>
                  <a:t>𝑶𝒑𝒆𝒓𝒂𝒕𝒊𝒏𝒈 𝑪𝒖𝒓𝒓𝒆𝒏𝒕 𝑨𝒔𝒔𝒆𝒕𝒔=</a:t>
                </a:r>
                <a:r>
                  <a:rPr lang="en-US" sz="1100" b="1" i="0">
                    <a:latin typeface="Cambria Math"/>
                  </a:rPr>
                  <a:t>𝑪𝒂𝒔𝒉+𝑨𝒄𝒄𝒐𝒖𝒏𝒕 𝑹𝒆𝒄𝒆𝒊𝒗𝒂𝒃𝒍𝒆𝒔+𝑰𝒏𝒗𝒆𝒏𝒕𝒐𝒓𝒊𝒆𝒔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" name="TextBox 7"/>
              <xdr:cNvSpPr txBox="1"/>
            </xdr:nvSpPr>
            <xdr:spPr>
              <a:xfrm>
                <a:off x="19050" y="14937577"/>
                <a:ext cx="7029451" cy="231229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𝑳𝒊𝒂𝒃𝒊𝒍𝒊𝒕𝒊𝒆𝒔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𝑨𝒄𝒄𝒐𝒖𝒏𝒕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𝑷𝒂𝒚𝒂𝒃𝒍𝒆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𝑨𝒄𝒄𝒓𝒖𝒂𝒍𝒔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𝑰𝒏𝒄𝒐𝒎𝒆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𝑻𝒂𝒙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𝑷𝒂𝒚𝒂𝒃𝒍𝒆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8" name="TextBox 7"/>
              <xdr:cNvSpPr txBox="1"/>
            </xdr:nvSpPr>
            <xdr:spPr>
              <a:xfrm>
                <a:off x="19050" y="14937577"/>
                <a:ext cx="7029451" cy="231229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solidFill>
                      <a:srgbClr val="0000FF"/>
                    </a:solidFill>
                    <a:latin typeface="Cambria Math"/>
                  </a:rPr>
                  <a:t>𝑶𝒑𝒆𝒓𝒂𝒕𝒊𝒏𝒈 𝑪𝒖𝒓𝒓𝒆𝒏𝒕 𝑳𝒊𝒂𝒃𝒊𝒍𝒊𝒕𝒊𝒆𝒔=</a:t>
                </a:r>
                <a:r>
                  <a:rPr lang="en-US" sz="1100" b="1" i="0">
                    <a:latin typeface="Cambria Math"/>
                  </a:rPr>
                  <a:t>𝑨𝒄𝒄𝒐𝒖𝒏𝒕 𝑷𝒂𝒚𝒂𝒃𝒍𝒆+𝑨𝒄𝒄𝒓𝒖𝒂𝒍𝒔+𝑰𝒏𝒄𝒐𝒎𝒆 𝑻𝒂𝒙 𝑷𝒂𝒚𝒂𝒃𝒍𝒆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9" name="TextBox 8"/>
              <xdr:cNvSpPr txBox="1"/>
            </xdr:nvSpPr>
            <xdr:spPr>
              <a:xfrm>
                <a:off x="19050" y="14061277"/>
                <a:ext cx="7029451" cy="231229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𝑵𝑶𝑷𝑨𝑻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𝑬𝑩𝑰𝑻</m:t>
                      </m:r>
                      <m:r>
                        <a:rPr lang="en-US" sz="1100" b="1" i="1">
                          <a:latin typeface="Cambria Math"/>
                        </a:rPr>
                        <m:t> (</m:t>
                      </m:r>
                      <m:r>
                        <a:rPr lang="en-US" sz="1100" b="1" i="1">
                          <a:latin typeface="Cambria Math"/>
                        </a:rPr>
                        <m:t>𝟏</m:t>
                      </m:r>
                      <m:r>
                        <a:rPr lang="en-US" sz="1100" b="1" i="1">
                          <a:latin typeface="Cambria Math"/>
                        </a:rPr>
                        <m:t>−</m:t>
                      </m:r>
                      <m:r>
                        <a:rPr lang="en-US" sz="1100" b="1" i="1">
                          <a:latin typeface="Cambria Math"/>
                        </a:rPr>
                        <m:t>𝑻</m:t>
                      </m:r>
                      <m:r>
                        <a:rPr lang="en-US" sz="1100" b="1" i="1">
                          <a:latin typeface="Cambria Math"/>
                        </a:rPr>
                        <m:t>)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9" name="TextBox 8"/>
              <xdr:cNvSpPr txBox="1"/>
            </xdr:nvSpPr>
            <xdr:spPr>
              <a:xfrm>
                <a:off x="19050" y="14061277"/>
                <a:ext cx="7029451" cy="231229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solidFill>
                      <a:srgbClr val="0000FF"/>
                    </a:solidFill>
                    <a:latin typeface="Cambria Math"/>
                  </a:rPr>
                  <a:t>𝑵𝑶𝑷𝑨𝑻=</a:t>
                </a:r>
                <a:r>
                  <a:rPr lang="en-US" sz="1100" b="1" i="0">
                    <a:latin typeface="Cambria Math"/>
                  </a:rPr>
                  <a:t>𝑬𝑩𝑰𝑻 (𝟏−𝑻)</a:t>
                </a:r>
                <a:endParaRPr lang="en-US" sz="1100" b="1"/>
              </a:p>
            </xdr:txBody>
          </xdr:sp>
        </mc:Fallback>
      </mc:AlternateContent>
    </xdr:grpSp>
    <xdr:clientData/>
  </xdr:twoCellAnchor>
  <xdr:twoCellAnchor>
    <xdr:from>
      <xdr:col>0</xdr:col>
      <xdr:colOff>0</xdr:colOff>
      <xdr:row>117</xdr:row>
      <xdr:rowOff>22283</xdr:rowOff>
    </xdr:from>
    <xdr:to>
      <xdr:col>8</xdr:col>
      <xdr:colOff>9524</xdr:colOff>
      <xdr:row>124</xdr:row>
      <xdr:rowOff>177732</xdr:rowOff>
    </xdr:to>
    <xdr:grpSp>
      <xdr:nvGrpSpPr>
        <xdr:cNvPr id="10" name="Group 9"/>
        <xdr:cNvGrpSpPr/>
      </xdr:nvGrpSpPr>
      <xdr:grpSpPr>
        <a:xfrm>
          <a:off x="0" y="23526750"/>
          <a:ext cx="7419974" cy="0"/>
          <a:chOff x="19049" y="13835086"/>
          <a:chExt cx="7038977" cy="1331312"/>
        </a:xfrm>
        <a:solidFill>
          <a:schemeClr val="accent6">
            <a:lumMod val="20000"/>
            <a:lumOff val="80000"/>
          </a:schemeClr>
        </a:solidFill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1" name="TextBox 10"/>
              <xdr:cNvSpPr txBox="1"/>
            </xdr:nvSpPr>
            <xdr:spPr>
              <a:xfrm>
                <a:off x="28575" y="13835086"/>
                <a:ext cx="7029451" cy="226412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𝑶𝑭𝑪𝑭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𝑵𝑶𝑷𝑨𝑻</m:t>
                      </m:r>
                      <m:r>
                        <a:rPr lang="en-US" sz="1100" b="1" i="1">
                          <a:latin typeface="Cambria Math"/>
                        </a:rPr>
                        <m:t>− </m:t>
                      </m:r>
                      <m:r>
                        <a:rPr lang="en-US" sz="1100" b="1" i="1">
                          <a:latin typeface="Cambria Math"/>
                          <a:ea typeface="Cambria Math"/>
                        </a:rPr>
                        <m:t>∆ </m:t>
                      </m:r>
                      <m:r>
                        <a:rPr lang="en-US" sz="1100" b="1" i="1">
                          <a:latin typeface="Cambria Math"/>
                          <a:ea typeface="Cambria Math"/>
                        </a:rPr>
                        <m:t>𝑻𝒐𝒕𝒂𝒍</m:t>
                      </m:r>
                      <m:r>
                        <a:rPr lang="en-US" sz="1100" b="1" i="1">
                          <a:latin typeface="Cambria Math"/>
                          <a:ea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FF0000"/>
                          </a:solidFill>
                          <a:latin typeface="Cambria Math"/>
                        </a:rPr>
                        <m:t>𝑵𝒆𝒕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𝑰𝒏𝒗𝒆𝒔𝒕𝒎𝒆𝒏𝒕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𝒊𝒏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𝑪𝒂𝒑𝒊𝒕𝒂𝒍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11" name="TextBox 10"/>
              <xdr:cNvSpPr txBox="1"/>
            </xdr:nvSpPr>
            <xdr:spPr>
              <a:xfrm>
                <a:off x="28575" y="13835086"/>
                <a:ext cx="7029451" cy="226412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solidFill>
                      <a:srgbClr val="0000FF"/>
                    </a:solidFill>
                    <a:latin typeface="Cambria Math"/>
                  </a:rPr>
                  <a:t>𝑶𝑭𝑪𝑭=</a:t>
                </a:r>
                <a:r>
                  <a:rPr lang="en-US" sz="1100" b="1" i="0">
                    <a:latin typeface="Cambria Math"/>
                  </a:rPr>
                  <a:t>𝑵𝑶𝑷𝑨𝑻− </a:t>
                </a:r>
                <a:r>
                  <a:rPr lang="en-US" sz="1100" b="1" i="0">
                    <a:latin typeface="Cambria Math"/>
                    <a:ea typeface="Cambria Math"/>
                  </a:rPr>
                  <a:t>∆ 𝑻𝒐𝒕𝒂𝒍 </a:t>
                </a:r>
                <a:r>
                  <a:rPr lang="en-US" sz="1100" b="1" i="0">
                    <a:solidFill>
                      <a:srgbClr val="FF0000"/>
                    </a:solidFill>
                    <a:latin typeface="Cambria Math"/>
                  </a:rPr>
                  <a:t>𝑵𝒆𝒕</a:t>
                </a:r>
                <a:r>
                  <a:rPr lang="en-US" sz="1100" b="1" i="0">
                    <a:latin typeface="Cambria Math"/>
                  </a:rPr>
                  <a:t> 𝑰𝒏𝒗𝒆𝒔𝒕𝒎𝒆𝒏𝒕 𝒊𝒏 𝑶𝒑𝒆𝒓𝒂𝒕𝒊𝒏𝒈 𝑪𝒂𝒑𝒊𝒕𝒂𝒍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2" name="TextBox 11"/>
              <xdr:cNvSpPr txBox="1"/>
            </xdr:nvSpPr>
            <xdr:spPr>
              <a:xfrm>
                <a:off x="19050" y="14282761"/>
                <a:ext cx="7029451" cy="226412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𝑻𝒐𝒕𝒂𝒍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FF0000"/>
                          </a:solidFill>
                          <a:latin typeface="Cambria Math"/>
                        </a:rPr>
                        <m:t>𝑵𝒆𝒕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𝑰𝒏𝒗𝒆𝒔𝒕𝒎𝒆𝒏𝒕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𝒊𝒏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𝑪𝒂𝒑𝒊𝒕𝒂𝒍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𝑵𝑶𝑾𝑪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solidFill>
                            <a:srgbClr val="FF0000"/>
                          </a:solidFill>
                          <a:latin typeface="Cambria Math"/>
                        </a:rPr>
                        <m:t>𝑵𝒆𝒕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𝒍𝒐𝒏𝒈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𝑻𝒆𝒓𝒎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𝑨𝒔𝒔𝒆𝒕𝒔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12" name="TextBox 11"/>
              <xdr:cNvSpPr txBox="1"/>
            </xdr:nvSpPr>
            <xdr:spPr>
              <a:xfrm>
                <a:off x="19050" y="14282761"/>
                <a:ext cx="7029451" cy="226412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solidFill>
                      <a:srgbClr val="0000FF"/>
                    </a:solidFill>
                    <a:latin typeface="Cambria Math"/>
                  </a:rPr>
                  <a:t>𝑻𝒐𝒕𝒂𝒍 </a:t>
                </a:r>
                <a:r>
                  <a:rPr lang="en-US" sz="1100" b="1" i="0">
                    <a:solidFill>
                      <a:srgbClr val="FF0000"/>
                    </a:solidFill>
                    <a:latin typeface="Cambria Math"/>
                  </a:rPr>
                  <a:t>𝑵𝒆𝒕</a:t>
                </a:r>
                <a:r>
                  <a:rPr lang="en-US" sz="1100" b="1" i="0">
                    <a:latin typeface="Cambria Math"/>
                  </a:rPr>
                  <a:t> </a:t>
                </a:r>
                <a:r>
                  <a:rPr lang="en-US" sz="1100" b="1" i="0">
                    <a:solidFill>
                      <a:srgbClr val="0000FF"/>
                    </a:solidFill>
                    <a:latin typeface="Cambria Math"/>
                  </a:rPr>
                  <a:t>𝑰𝒏𝒗𝒆𝒔𝒕𝒎𝒆𝒏𝒕 𝒊𝒏 𝑶𝒑𝒆𝒓𝒂𝒕𝒊𝒏𝒈 𝑪𝒂𝒑𝒊𝒕𝒂𝒍=</a:t>
                </a:r>
                <a:r>
                  <a:rPr lang="en-US" sz="1100" b="1" i="0">
                    <a:latin typeface="Cambria Math"/>
                  </a:rPr>
                  <a:t>𝑵𝑶𝑾𝑪+</a:t>
                </a:r>
                <a:r>
                  <a:rPr lang="en-US" sz="1100" b="1" i="0">
                    <a:solidFill>
                      <a:srgbClr val="FF0000"/>
                    </a:solidFill>
                    <a:latin typeface="Cambria Math"/>
                  </a:rPr>
                  <a:t>𝑵𝒆𝒕</a:t>
                </a:r>
                <a:r>
                  <a:rPr lang="en-US" sz="1100" b="1" i="0">
                    <a:latin typeface="Cambria Math"/>
                  </a:rPr>
                  <a:t> 𝑶𝒑𝒆𝒓𝒂𝒕𝒊𝒏𝒈 𝒍𝒐𝒏𝒈 𝑻𝒆𝒓𝒎 𝑨𝒔𝒔𝒆𝒕𝒔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3" name="TextBox 12"/>
              <xdr:cNvSpPr txBox="1"/>
            </xdr:nvSpPr>
            <xdr:spPr>
              <a:xfrm>
                <a:off x="19050" y="14511362"/>
                <a:ext cx="7029451" cy="226412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𝑵𝑶𝑾𝑪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𝑨𝒔𝒔𝒆𝒕𝒔</m:t>
                      </m:r>
                      <m:r>
                        <a:rPr lang="en-US" sz="1100" b="1" i="1">
                          <a:latin typeface="Cambria Math"/>
                        </a:rPr>
                        <m:t> −</m:t>
                      </m:r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𝑳𝒊𝒂𝒃𝒊𝒍𝒊𝒕𝒊𝒆𝒔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13" name="TextBox 12"/>
              <xdr:cNvSpPr txBox="1"/>
            </xdr:nvSpPr>
            <xdr:spPr>
              <a:xfrm>
                <a:off x="19050" y="14511362"/>
                <a:ext cx="7029451" cy="226412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solidFill>
                      <a:srgbClr val="0000FF"/>
                    </a:solidFill>
                    <a:latin typeface="Cambria Math"/>
                  </a:rPr>
                  <a:t>𝑵𝑶𝑾𝑪=</a:t>
                </a:r>
                <a:r>
                  <a:rPr lang="en-US" sz="1100" b="1" i="0">
                    <a:latin typeface="Cambria Math"/>
                  </a:rPr>
                  <a:t>𝑶𝒑𝒆𝒓𝒂𝒕𝒊𝒏𝒈 𝑪𝒖𝒓𝒓𝒆𝒏𝒕 𝑨𝒔𝒔𝒆𝒕𝒔 −𝑶𝒑𝒆𝒓𝒂𝒕𝒊𝒏𝒈 𝑪𝒖𝒓𝒓𝒆𝒏𝒕 𝑳𝒊𝒂𝒃𝒊𝒍𝒊𝒕𝒊𝒆𝒔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4" name="TextBox 13"/>
              <xdr:cNvSpPr txBox="1"/>
            </xdr:nvSpPr>
            <xdr:spPr>
              <a:xfrm>
                <a:off x="19049" y="14720912"/>
                <a:ext cx="7029451" cy="226412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𝑨𝒔𝒔𝒆𝒕𝒔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𝑪𝒂𝒔𝒉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𝑨𝒄𝒄𝒐𝒖𝒏𝒕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𝑹𝒆𝒄𝒆𝒊𝒗𝒂𝒃𝒍𝒆𝒔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𝑰𝒏𝒗𝒆𝒏𝒕𝒐𝒓𝒊𝒆𝒔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14" name="TextBox 13"/>
              <xdr:cNvSpPr txBox="1"/>
            </xdr:nvSpPr>
            <xdr:spPr>
              <a:xfrm>
                <a:off x="19049" y="14720912"/>
                <a:ext cx="7029451" cy="226412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solidFill>
                      <a:srgbClr val="0000FF"/>
                    </a:solidFill>
                    <a:latin typeface="Cambria Math"/>
                  </a:rPr>
                  <a:t>𝑶𝒑𝒆𝒓𝒂𝒕𝒊𝒏𝒈 𝑪𝒖𝒓𝒓𝒆𝒏𝒕 𝑨𝒔𝒔𝒆𝒕𝒔=</a:t>
                </a:r>
                <a:r>
                  <a:rPr lang="en-US" sz="1100" b="1" i="0">
                    <a:latin typeface="Cambria Math"/>
                  </a:rPr>
                  <a:t>𝑪𝒂𝒔𝒉+𝑨𝒄𝒄𝒐𝒖𝒏𝒕 𝑹𝒆𝒄𝒆𝒊𝒗𝒂𝒃𝒍𝒆𝒔+𝑰𝒏𝒗𝒆𝒏𝒕𝒐𝒓𝒊𝒆𝒔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5" name="TextBox 14"/>
              <xdr:cNvSpPr txBox="1"/>
            </xdr:nvSpPr>
            <xdr:spPr>
              <a:xfrm>
                <a:off x="19050" y="14939986"/>
                <a:ext cx="7029451" cy="226412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𝑳𝒊𝒂𝒃𝒊𝒍𝒊𝒕𝒊𝒆𝒔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𝑨𝒄𝒄𝒐𝒖𝒏𝒕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𝑷𝒂𝒚𝒂𝒃𝒍𝒆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𝑨𝒄𝒄𝒓𝒖𝒂𝒍𝒔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𝑰𝒏𝒄𝒐𝒎𝒆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𝑻𝒂𝒙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𝑷𝒂𝒚𝒂𝒃𝒍𝒆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15" name="TextBox 14"/>
              <xdr:cNvSpPr txBox="1"/>
            </xdr:nvSpPr>
            <xdr:spPr>
              <a:xfrm>
                <a:off x="19050" y="14939986"/>
                <a:ext cx="7029451" cy="226412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solidFill>
                      <a:srgbClr val="0000FF"/>
                    </a:solidFill>
                    <a:latin typeface="Cambria Math"/>
                  </a:rPr>
                  <a:t>𝑶𝒑𝒆𝒓𝒂𝒕𝒊𝒏𝒈 𝑪𝒖𝒓𝒓𝒆𝒏𝒕 𝑳𝒊𝒂𝒃𝒊𝒍𝒊𝒕𝒊𝒆𝒔=</a:t>
                </a:r>
                <a:r>
                  <a:rPr lang="en-US" sz="1100" b="1" i="0">
                    <a:latin typeface="Cambria Math"/>
                  </a:rPr>
                  <a:t>𝑨𝒄𝒄𝒐𝒖𝒏𝒕 𝑷𝒂𝒚𝒂𝒃𝒍𝒆+𝑨𝒄𝒄𝒓𝒖𝒂𝒍𝒔+𝑰𝒏𝒄𝒐𝒎𝒆 𝑻𝒂𝒙 𝑷𝒂𝒚𝒂𝒃𝒍𝒆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6" name="TextBox 15"/>
              <xdr:cNvSpPr txBox="1"/>
            </xdr:nvSpPr>
            <xdr:spPr>
              <a:xfrm>
                <a:off x="19050" y="14063686"/>
                <a:ext cx="7029451" cy="226412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𝑵𝑶𝑷𝑨𝑻</m:t>
                      </m:r>
                      <m:r>
                        <a:rPr lang="en-US" sz="1100" b="1" i="1">
                          <a:solidFill>
                            <a:srgbClr val="0000FF"/>
                          </a:solidFill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𝑬𝑩𝑰𝑻</m:t>
                      </m:r>
                      <m:r>
                        <a:rPr lang="en-US" sz="1100" b="1" i="1">
                          <a:latin typeface="Cambria Math"/>
                        </a:rPr>
                        <m:t> (</m:t>
                      </m:r>
                      <m:r>
                        <a:rPr lang="en-US" sz="1100" b="1" i="1">
                          <a:latin typeface="Cambria Math"/>
                        </a:rPr>
                        <m:t>𝟏</m:t>
                      </m:r>
                      <m:r>
                        <a:rPr lang="en-US" sz="1100" b="1" i="1">
                          <a:latin typeface="Cambria Math"/>
                        </a:rPr>
                        <m:t>−</m:t>
                      </m:r>
                      <m:r>
                        <a:rPr lang="en-US" sz="1100" b="1" i="1">
                          <a:latin typeface="Cambria Math"/>
                        </a:rPr>
                        <m:t>𝑻</m:t>
                      </m:r>
                      <m:r>
                        <a:rPr lang="en-US" sz="1100" b="1" i="1">
                          <a:latin typeface="Cambria Math"/>
                        </a:rPr>
                        <m:t>)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16" name="TextBox 15"/>
              <xdr:cNvSpPr txBox="1"/>
            </xdr:nvSpPr>
            <xdr:spPr>
              <a:xfrm>
                <a:off x="19050" y="14063686"/>
                <a:ext cx="7029451" cy="226412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solidFill>
                      <a:srgbClr val="0000FF"/>
                    </a:solidFill>
                    <a:latin typeface="Cambria Math"/>
                  </a:rPr>
                  <a:t>𝑵𝑶𝑷𝑨𝑻=</a:t>
                </a:r>
                <a:r>
                  <a:rPr lang="en-US" sz="1100" b="1" i="0">
                    <a:latin typeface="Cambria Math"/>
                  </a:rPr>
                  <a:t>𝑬𝑩𝑰𝑻 (𝟏−𝑻)</a:t>
                </a:r>
                <a:endParaRPr lang="en-US" sz="1100" b="1"/>
              </a:p>
            </xdr:txBody>
          </xdr:sp>
        </mc:Fallback>
      </mc:AlternateContent>
    </xdr:grpSp>
    <xdr:clientData/>
  </xdr:twoCellAnchor>
  <xdr:twoCellAnchor>
    <xdr:from>
      <xdr:col>0</xdr:col>
      <xdr:colOff>19048</xdr:colOff>
      <xdr:row>143</xdr:row>
      <xdr:rowOff>243074</xdr:rowOff>
    </xdr:from>
    <xdr:to>
      <xdr:col>10</xdr:col>
      <xdr:colOff>9525</xdr:colOff>
      <xdr:row>151</xdr:row>
      <xdr:rowOff>8</xdr:rowOff>
    </xdr:to>
    <xdr:grpSp>
      <xdr:nvGrpSpPr>
        <xdr:cNvPr id="17" name="Group 16"/>
        <xdr:cNvGrpSpPr/>
      </xdr:nvGrpSpPr>
      <xdr:grpSpPr>
        <a:xfrm>
          <a:off x="19048" y="23526750"/>
          <a:ext cx="8867777" cy="0"/>
          <a:chOff x="19049" y="13769311"/>
          <a:chExt cx="7038977" cy="1166848"/>
        </a:xfrm>
        <a:solidFill>
          <a:schemeClr val="accent6">
            <a:lumMod val="20000"/>
            <a:lumOff val="80000"/>
          </a:schemeClr>
        </a:solidFill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8" name="TextBox 17"/>
              <xdr:cNvSpPr txBox="1"/>
            </xdr:nvSpPr>
            <xdr:spPr>
              <a:xfrm>
                <a:off x="28575" y="13769311"/>
                <a:ext cx="7029451" cy="357957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 xmlns:m="http://schemas.openxmlformats.org/officeDocument/2006/math">
                    <m:r>
                      <a:rPr lang="en-US" sz="1100" b="1" i="1">
                        <a:latin typeface="Cambria Math"/>
                      </a:rPr>
                      <m:t>𝑶𝑭𝑪𝑭</m:t>
                    </m:r>
                    <m:r>
                      <a:rPr lang="en-US" sz="1100" b="1" i="1">
                        <a:latin typeface="Cambria Math"/>
                      </a:rPr>
                      <m:t>=</m:t>
                    </m:r>
                    <m:r>
                      <a:rPr lang="en-US" sz="1100" b="1" i="1">
                        <a:latin typeface="Cambria Math"/>
                      </a:rPr>
                      <m:t>𝑵𝑶𝑷𝑨𝑻</m:t>
                    </m:r>
                    <m:r>
                      <a:rPr lang="en-US" sz="1100" b="1" i="1">
                        <a:latin typeface="Cambria Math"/>
                      </a:rPr>
                      <m:t>+</m:t>
                    </m:r>
                    <m:r>
                      <a:rPr lang="en-US" sz="1100" b="1" i="1">
                        <a:latin typeface="Cambria Math"/>
                      </a:rPr>
                      <m:t>𝑫𝒆𝒑</m:t>
                    </m:r>
                    <m:r>
                      <a:rPr lang="en-US" sz="1100" b="1" i="1">
                        <a:latin typeface="Cambria Math"/>
                      </a:rPr>
                      <m:t>. &amp; </m:t>
                    </m:r>
                    <m:r>
                      <a:rPr lang="en-US" sz="1100" b="1" i="1">
                        <a:latin typeface="Cambria Math"/>
                      </a:rPr>
                      <m:t>𝑨𝒎𝒐𝒓𝒕</m:t>
                    </m:r>
                    <m:r>
                      <a:rPr lang="en-US" sz="1100" b="1" i="1">
                        <a:latin typeface="Cambria Math"/>
                      </a:rPr>
                      <m:t>. − </m:t>
                    </m:r>
                    <m:r>
                      <a:rPr lang="en-US" sz="1100" b="1" i="1">
                        <a:latin typeface="Cambria Math"/>
                        <a:ea typeface="Cambria Math"/>
                      </a:rPr>
                      <m:t>∆ </m:t>
                    </m:r>
                    <m:r>
                      <a:rPr lang="en-US" sz="1100" b="1" i="1">
                        <a:latin typeface="Cambria Math"/>
                        <a:ea typeface="Cambria Math"/>
                      </a:rPr>
                      <m:t>𝑵𝑶𝑾𝑪</m:t>
                    </m:r>
                    <m:r>
                      <a:rPr lang="en-US" sz="1100" b="1" i="1">
                        <a:latin typeface="Cambria Math"/>
                        <a:ea typeface="Cambria Math"/>
                      </a:rPr>
                      <m:t> −∆ 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𝑮𝒓𝒐𝒔𝒔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𝑶𝒑𝒆𝒓𝒂𝒕𝒊𝒏𝒈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𝑳𝒐𝒏𝒈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_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𝑻𝒆𝒓𝒎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𝑨𝒔𝒔𝒆𝒕𝒔</m:t>
                    </m:r>
                    <m:r>
                      <a:rPr lang="en-US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</m:t>
                    </m:r>
                  </m:oMath>
                </a14:m>
                <a:r>
                  <a:rPr lang="en-US" sz="1100" b="1"/>
                  <a:t>(or Capital</a:t>
                </a:r>
                <a:r>
                  <a:rPr lang="en-US" sz="1100" b="1" baseline="0"/>
                  <a:t> Expenditure-CAPEX)</a:t>
                </a:r>
                <a:endParaRPr lang="en-US" sz="1100" b="1"/>
              </a:p>
            </xdr:txBody>
          </xdr:sp>
        </mc:Choice>
        <mc:Fallback xmlns="">
          <xdr:sp macro="" textlink="">
            <xdr:nvSpPr>
              <xdr:cNvPr id="18" name="TextBox 17"/>
              <xdr:cNvSpPr txBox="1"/>
            </xdr:nvSpPr>
            <xdr:spPr>
              <a:xfrm>
                <a:off x="28575" y="13769311"/>
                <a:ext cx="7029451" cy="357957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latin typeface="Cambria Math"/>
                  </a:rPr>
                  <a:t>𝑶𝑭𝑪𝑭=𝑵𝑶𝑷𝑨𝑻+𝑫𝒆𝒑. &amp; 𝑨𝒎𝒐𝒓𝒕. − </a:t>
                </a:r>
                <a:r>
                  <a:rPr lang="en-US" sz="1100" b="1" i="0">
                    <a:latin typeface="Cambria Math"/>
                    <a:ea typeface="Cambria Math"/>
                  </a:rPr>
                  <a:t>∆ 𝑵𝑶𝑾𝑪 −∆ </a:t>
                </a:r>
                <a:r>
                  <a:rPr lang="en-US" sz="1100" b="1" i="0">
                    <a:solidFill>
                      <a:schemeClr val="tx1"/>
                    </a:solidFill>
                    <a:effectLst/>
                    <a:latin typeface="Cambria Math"/>
                    <a:ea typeface="+mn-ea"/>
                    <a:cs typeface="+mn-cs"/>
                  </a:rPr>
                  <a:t>𝑮𝒓𝒐𝒔𝒔 𝑶𝒑𝒆𝒓𝒂𝒕𝒊𝒏𝒈 𝑳𝒐𝒏𝒈_𝑻𝒆𝒓𝒎 𝑨𝒔𝒔𝒆𝒕𝒔 </a:t>
                </a:r>
                <a:r>
                  <a:rPr lang="en-US" sz="1100" b="1"/>
                  <a:t>(or Capital</a:t>
                </a:r>
                <a:r>
                  <a:rPr lang="en-US" sz="1100" b="1" baseline="0"/>
                  <a:t> Expenditure-CAPEX)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9" name="TextBox 18"/>
              <xdr:cNvSpPr txBox="1"/>
            </xdr:nvSpPr>
            <xdr:spPr>
              <a:xfrm>
                <a:off x="19050" y="14242972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latin typeface="Cambria Math"/>
                        </a:rPr>
                        <m:t>𝑵𝑶𝑾𝑪</m:t>
                      </m:r>
                      <m:r>
                        <a:rPr lang="en-US" sz="1100" b="1" i="1"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𝑨𝒔𝒔𝒆𝒕𝒔</m:t>
                      </m:r>
                      <m:r>
                        <a:rPr lang="en-US" sz="1100" b="1" i="1">
                          <a:latin typeface="Cambria Math"/>
                        </a:rPr>
                        <m:t> −</m:t>
                      </m:r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𝑳𝒊𝒂𝒃𝒊𝒍𝒊𝒕𝒊𝒆𝒔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19" name="TextBox 18"/>
              <xdr:cNvSpPr txBox="1"/>
            </xdr:nvSpPr>
            <xdr:spPr>
              <a:xfrm>
                <a:off x="19050" y="14242972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latin typeface="Cambria Math"/>
                  </a:rPr>
                  <a:t>𝑵𝑶𝑾𝑪=𝑶𝒑𝒆𝒓𝒂𝒕𝒊𝒏𝒈 𝑪𝒖𝒓𝒓𝒆𝒏𝒕 𝑨𝒔𝒔𝒆𝒕𝒔 −𝑶𝒑𝒆𝒓𝒂𝒕𝒊𝒏𝒈 𝑪𝒖𝒓𝒓𝒆𝒏𝒕 𝑳𝒊𝒂𝒃𝒊𝒍𝒊𝒕𝒊𝒆𝒔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0" name="TextBox 19"/>
              <xdr:cNvSpPr txBox="1"/>
            </xdr:nvSpPr>
            <xdr:spPr>
              <a:xfrm>
                <a:off x="19049" y="14452522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𝑨𝒔𝒔𝒆𝒕𝒔</m:t>
                      </m:r>
                      <m:r>
                        <a:rPr lang="en-US" sz="1100" b="1" i="1"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𝑪𝒂𝒔𝒉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𝑨𝒄𝒄𝒐𝒖𝒏𝒕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𝑹𝒆𝒄𝒆𝒊𝒗𝒂𝒃𝒍𝒆𝒔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𝑰𝒏𝒗𝒆𝒏𝒕𝒐𝒓𝒊𝒆𝒔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20" name="TextBox 19"/>
              <xdr:cNvSpPr txBox="1"/>
            </xdr:nvSpPr>
            <xdr:spPr>
              <a:xfrm>
                <a:off x="19049" y="14452522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latin typeface="Cambria Math"/>
                  </a:rPr>
                  <a:t>𝑶𝒑𝒆𝒓𝒂𝒕𝒊𝒏𝒈 𝑪𝒖𝒓𝒓𝒆𝒏𝒕 𝑨𝒔𝒔𝒆𝒕𝒔=𝑪𝒂𝒔𝒉+𝑨𝒄𝒄𝒐𝒖𝒏𝒕 𝑹𝒆𝒄𝒆𝒊𝒗𝒂𝒃𝒍𝒆𝒔+𝑰𝒏𝒗𝒆𝒏𝒕𝒐𝒓𝒊𝒆𝒔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1" name="TextBox 20"/>
              <xdr:cNvSpPr txBox="1"/>
            </xdr:nvSpPr>
            <xdr:spPr>
              <a:xfrm>
                <a:off x="19050" y="14671599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𝑳𝒊𝒂𝒃𝒊𝒍𝒊𝒕𝒊𝒆𝒔</m:t>
                      </m:r>
                      <m:r>
                        <a:rPr lang="en-US" sz="1100" b="1" i="1"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𝑨𝒄𝒄𝒐𝒖𝒏𝒕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𝑷𝒂𝒚𝒂𝒃𝒍𝒆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𝑨𝒄𝒄𝒓𝒖𝒂𝒍𝒔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𝑰𝒏𝒄𝒐𝒎𝒆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𝑻𝒂𝒙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𝑷𝒂𝒚𝒂𝒃𝒍𝒆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21" name="TextBox 20"/>
              <xdr:cNvSpPr txBox="1"/>
            </xdr:nvSpPr>
            <xdr:spPr>
              <a:xfrm>
                <a:off x="19050" y="14671599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latin typeface="Cambria Math"/>
                  </a:rPr>
                  <a:t>𝑶𝒑𝒆𝒓𝒂𝒕𝒊𝒏𝒈 𝑪𝒖𝒓𝒓𝒆𝒏𝒕 𝑳𝒊𝒂𝒃𝒊𝒍𝒊𝒕𝒊𝒆𝒔=𝑨𝒄𝒄𝒐𝒖𝒏𝒕 𝑷𝒂𝒚𝒂𝒃𝒍𝒆+𝑨𝒄𝒄𝒓𝒖𝒂𝒍𝒔+𝑰𝒏𝒄𝒐𝒎𝒆 𝑻𝒂𝒙 𝑷𝒂𝒚𝒂𝒃𝒍𝒆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2" name="TextBox 21"/>
              <xdr:cNvSpPr txBox="1"/>
            </xdr:nvSpPr>
            <xdr:spPr>
              <a:xfrm>
                <a:off x="19050" y="14044612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latin typeface="Cambria Math"/>
                        </a:rPr>
                        <m:t>𝑵𝑶𝑷𝑨𝑻</m:t>
                      </m:r>
                      <m:r>
                        <a:rPr lang="en-US" sz="1100" b="1" i="1"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𝑬𝑩𝑰𝑻</m:t>
                      </m:r>
                      <m:r>
                        <a:rPr lang="en-US" sz="1100" b="1" i="1">
                          <a:latin typeface="Cambria Math"/>
                        </a:rPr>
                        <m:t> (</m:t>
                      </m:r>
                      <m:r>
                        <a:rPr lang="en-US" sz="1100" b="1" i="1">
                          <a:latin typeface="Cambria Math"/>
                        </a:rPr>
                        <m:t>𝟏</m:t>
                      </m:r>
                      <m:r>
                        <a:rPr lang="en-US" sz="1100" b="1" i="1">
                          <a:latin typeface="Cambria Math"/>
                        </a:rPr>
                        <m:t>−</m:t>
                      </m:r>
                      <m:r>
                        <a:rPr lang="en-US" sz="1100" b="1" i="1">
                          <a:latin typeface="Cambria Math"/>
                        </a:rPr>
                        <m:t>𝑻</m:t>
                      </m:r>
                      <m:r>
                        <a:rPr lang="en-US" sz="1100" b="1" i="1">
                          <a:latin typeface="Cambria Math"/>
                        </a:rPr>
                        <m:t>)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22" name="TextBox 21"/>
              <xdr:cNvSpPr txBox="1"/>
            </xdr:nvSpPr>
            <xdr:spPr>
              <a:xfrm>
                <a:off x="19050" y="14044612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latin typeface="Cambria Math"/>
                  </a:rPr>
                  <a:t>𝑵𝑶𝑷𝑨𝑻=𝑬𝑩𝑰𝑻 (𝟏−𝑻)</a:t>
                </a:r>
                <a:endParaRPr lang="en-US" sz="1100" b="1"/>
              </a:p>
            </xdr:txBody>
          </xdr:sp>
        </mc:Fallback>
      </mc:AlternateContent>
    </xdr:grpSp>
    <xdr:clientData/>
  </xdr:twoCellAnchor>
  <xdr:twoCellAnchor>
    <xdr:from>
      <xdr:col>0</xdr:col>
      <xdr:colOff>0</xdr:colOff>
      <xdr:row>168</xdr:row>
      <xdr:rowOff>22280</xdr:rowOff>
    </xdr:from>
    <xdr:to>
      <xdr:col>8</xdr:col>
      <xdr:colOff>9525</xdr:colOff>
      <xdr:row>174</xdr:row>
      <xdr:rowOff>123820</xdr:rowOff>
    </xdr:to>
    <xdr:grpSp>
      <xdr:nvGrpSpPr>
        <xdr:cNvPr id="23" name="Group 22"/>
        <xdr:cNvGrpSpPr/>
      </xdr:nvGrpSpPr>
      <xdr:grpSpPr>
        <a:xfrm>
          <a:off x="0" y="23526750"/>
          <a:ext cx="7419975" cy="0"/>
          <a:chOff x="19049" y="13835086"/>
          <a:chExt cx="7038977" cy="1113994"/>
        </a:xfrm>
        <a:solidFill>
          <a:schemeClr val="accent6">
            <a:lumMod val="20000"/>
            <a:lumOff val="80000"/>
          </a:schemeClr>
        </a:solidFill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4" name="TextBox 23"/>
              <xdr:cNvSpPr txBox="1"/>
            </xdr:nvSpPr>
            <xdr:spPr>
              <a:xfrm>
                <a:off x="28575" y="13835086"/>
                <a:ext cx="7029451" cy="226412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 xmlns:m="http://schemas.openxmlformats.org/officeDocument/2006/math">
                    <m:r>
                      <a:rPr lang="en-US" sz="1100" b="1" i="1">
                        <a:latin typeface="Cambria Math"/>
                      </a:rPr>
                      <m:t>𝑶𝑭𝑪𝑭</m:t>
                    </m:r>
                    <m:r>
                      <a:rPr lang="en-US" sz="1100" b="1" i="1">
                        <a:latin typeface="Cambria Math"/>
                      </a:rPr>
                      <m:t>=</m:t>
                    </m:r>
                    <m:r>
                      <a:rPr lang="en-US" sz="1100" b="1" i="1">
                        <a:latin typeface="Cambria Math"/>
                      </a:rPr>
                      <m:t>𝑵𝑶𝑷𝑨𝑻</m:t>
                    </m:r>
                    <m:r>
                      <a:rPr lang="en-US" sz="1100" b="1" i="1">
                        <a:latin typeface="Cambria Math"/>
                      </a:rPr>
                      <m:t>− </m:t>
                    </m:r>
                    <m:r>
                      <a:rPr lang="en-US" sz="1100" b="1" i="1">
                        <a:latin typeface="Cambria Math"/>
                        <a:ea typeface="Cambria Math"/>
                      </a:rPr>
                      <m:t>∆ </m:t>
                    </m:r>
                    <m:r>
                      <a:rPr lang="en-US" sz="1100" b="1" i="1">
                        <a:latin typeface="Cambria Math"/>
                        <a:ea typeface="Cambria Math"/>
                      </a:rPr>
                      <m:t>𝑵𝑶𝑾𝑪</m:t>
                    </m:r>
                    <m:r>
                      <a:rPr lang="en-US" sz="1100" b="1" i="1">
                        <a:latin typeface="Cambria Math"/>
                        <a:ea typeface="Cambria Math"/>
                      </a:rPr>
                      <m:t> −∆ </m:t>
                    </m:r>
                    <m:r>
                      <a:rPr lang="en-US" sz="1100" b="1" i="1">
                        <a:solidFill>
                          <a:srgbClr val="FF0000"/>
                        </a:solidFill>
                        <a:latin typeface="Cambria Math"/>
                      </a:rPr>
                      <m:t>𝑵𝒆𝒕</m:t>
                    </m:r>
                    <m:r>
                      <a:rPr lang="en-US" sz="1100" b="1" i="1">
                        <a:latin typeface="Cambria Math"/>
                      </a:rPr>
                      <m:t> </m:t>
                    </m:r>
                    <m:r>
                      <a:rPr lang="en-US" sz="1100" b="1" i="1">
                        <a:latin typeface="Cambria Math"/>
                      </a:rPr>
                      <m:t>𝑶𝒑𝒆𝒓𝒂𝒕𝒊𝒏𝒈</m:t>
                    </m:r>
                    <m:r>
                      <a:rPr lang="en-US" sz="1100" b="1" i="1">
                        <a:latin typeface="Cambria Math"/>
                      </a:rPr>
                      <m:t> </m:t>
                    </m:r>
                    <m:r>
                      <a:rPr lang="en-US" sz="1100" b="1" i="1">
                        <a:latin typeface="Cambria Math"/>
                      </a:rPr>
                      <m:t>𝑳𝒐𝒏𝒈</m:t>
                    </m:r>
                    <m:r>
                      <a:rPr lang="en-US" sz="1100" b="1" i="1">
                        <a:latin typeface="Cambria Math"/>
                      </a:rPr>
                      <m:t>_</m:t>
                    </m:r>
                    <m:r>
                      <a:rPr lang="en-US" sz="1100" b="1" i="1">
                        <a:latin typeface="Cambria Math"/>
                      </a:rPr>
                      <m:t>𝑻𝒆𝒓𝒎</m:t>
                    </m:r>
                    <m:r>
                      <a:rPr lang="en-US" sz="1100" b="1" i="1">
                        <a:latin typeface="Cambria Math"/>
                      </a:rPr>
                      <m:t> </m:t>
                    </m:r>
                    <m:r>
                      <a:rPr lang="en-US" sz="1100" b="1" i="1">
                        <a:latin typeface="Cambria Math"/>
                      </a:rPr>
                      <m:t>𝑨𝒔𝒔𝒆𝒕𝒔</m:t>
                    </m:r>
                  </m:oMath>
                </a14:m>
                <a:r>
                  <a:rPr lang="en-US" sz="1100" b="1"/>
                  <a:t> </a:t>
                </a:r>
              </a:p>
            </xdr:txBody>
          </xdr:sp>
        </mc:Choice>
        <mc:Fallback xmlns="">
          <xdr:sp macro="" textlink="">
            <xdr:nvSpPr>
              <xdr:cNvPr id="24" name="TextBox 23"/>
              <xdr:cNvSpPr txBox="1"/>
            </xdr:nvSpPr>
            <xdr:spPr>
              <a:xfrm>
                <a:off x="28575" y="13835086"/>
                <a:ext cx="7029451" cy="226412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latin typeface="Cambria Math"/>
                  </a:rPr>
                  <a:t>𝑶𝑭𝑪𝑭=𝑵𝑶𝑷𝑨𝑻− </a:t>
                </a:r>
                <a:r>
                  <a:rPr lang="en-US" sz="1100" b="1" i="0">
                    <a:latin typeface="Cambria Math"/>
                    <a:ea typeface="Cambria Math"/>
                  </a:rPr>
                  <a:t>∆ 𝑵𝑶𝑾𝑪 −∆ </a:t>
                </a:r>
                <a:r>
                  <a:rPr lang="en-US" sz="1100" b="1" i="0">
                    <a:solidFill>
                      <a:srgbClr val="FF0000"/>
                    </a:solidFill>
                    <a:latin typeface="Cambria Math"/>
                  </a:rPr>
                  <a:t>𝑵𝒆𝒕</a:t>
                </a:r>
                <a:r>
                  <a:rPr lang="en-US" sz="1100" b="1" i="0">
                    <a:latin typeface="Cambria Math"/>
                  </a:rPr>
                  <a:t> 𝑶𝒑𝒆𝒓𝒂𝒕𝒊𝒏𝒈 𝑳𝒐𝒏𝒈_𝑻𝒆𝒓𝒎 𝑨𝒔𝒔𝒆𝒕𝒔</a:t>
                </a:r>
                <a:r>
                  <a:rPr lang="en-US" sz="1100" b="1"/>
                  <a:t> 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5" name="TextBox 24"/>
              <xdr:cNvSpPr txBox="1"/>
            </xdr:nvSpPr>
            <xdr:spPr>
              <a:xfrm>
                <a:off x="19050" y="14255895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latin typeface="Cambria Math"/>
                        </a:rPr>
                        <m:t>𝑵𝑶𝑾𝑪</m:t>
                      </m:r>
                      <m:r>
                        <a:rPr lang="en-US" sz="1100" b="1" i="1"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𝑨𝒔𝒔𝒆𝒕𝒔</m:t>
                      </m:r>
                      <m:r>
                        <a:rPr lang="en-US" sz="1100" b="1" i="1">
                          <a:latin typeface="Cambria Math"/>
                        </a:rPr>
                        <m:t> −</m:t>
                      </m:r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𝑳𝒊𝒂𝒃𝒊𝒍𝒊𝒕𝒊𝒆𝒔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25" name="TextBox 24"/>
              <xdr:cNvSpPr txBox="1"/>
            </xdr:nvSpPr>
            <xdr:spPr>
              <a:xfrm>
                <a:off x="19050" y="14255895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latin typeface="Cambria Math"/>
                  </a:rPr>
                  <a:t>𝑵𝑶𝑾𝑪=𝑶𝒑𝒆𝒓𝒂𝒕𝒊𝒏𝒈 𝑪𝒖𝒓𝒓𝒆𝒏𝒕 𝑨𝒔𝒔𝒆𝒕𝒔 −𝑶𝒑𝒆𝒓𝒂𝒕𝒊𝒏𝒈 𝑪𝒖𝒓𝒓𝒆𝒏𝒕 𝑳𝒊𝒂𝒃𝒊𝒍𝒊𝒕𝒊𝒆𝒔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6" name="TextBox 25"/>
              <xdr:cNvSpPr txBox="1"/>
            </xdr:nvSpPr>
            <xdr:spPr>
              <a:xfrm>
                <a:off x="19049" y="14465446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𝑨𝒔𝒔𝒆𝒕𝒔</m:t>
                      </m:r>
                      <m:r>
                        <a:rPr lang="en-US" sz="1100" b="1" i="1"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𝑪𝒂𝒔𝒉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𝑨𝒄𝒄𝒐𝒖𝒏𝒕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𝑹𝒆𝒄𝒆𝒊𝒗𝒂𝒃𝒍𝒆𝒔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𝑰𝒏𝒗𝒆𝒏𝒕𝒐𝒓𝒊𝒆𝒔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26" name="TextBox 25"/>
              <xdr:cNvSpPr txBox="1"/>
            </xdr:nvSpPr>
            <xdr:spPr>
              <a:xfrm>
                <a:off x="19049" y="14465446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latin typeface="Cambria Math"/>
                  </a:rPr>
                  <a:t>𝑶𝒑𝒆𝒓𝒂𝒕𝒊𝒏𝒈 𝑪𝒖𝒓𝒓𝒆𝒏𝒕 𝑨𝒔𝒔𝒆𝒕𝒔=𝑪𝒂𝒔𝒉+𝑨𝒄𝒄𝒐𝒖𝒏𝒕 𝑹𝒆𝒄𝒆𝒊𝒗𝒂𝒃𝒍𝒆𝒔+𝑰𝒏𝒗𝒆𝒏𝒕𝒐𝒓𝒊𝒆𝒔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7" name="TextBox 26"/>
              <xdr:cNvSpPr txBox="1"/>
            </xdr:nvSpPr>
            <xdr:spPr>
              <a:xfrm>
                <a:off x="19050" y="14684520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latin typeface="Cambria Math"/>
                        </a:rPr>
                        <m:t>𝑶𝒑𝒆𝒓𝒂𝒕𝒊𝒏𝒈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𝑪𝒖𝒓𝒓𝒆𝒏𝒕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𝑳𝒊𝒂𝒃𝒊𝒍𝒊𝒕𝒊𝒆𝒔</m:t>
                      </m:r>
                      <m:r>
                        <a:rPr lang="en-US" sz="1100" b="1" i="1"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𝑨𝒄𝒄𝒐𝒖𝒏𝒕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𝑷𝒂𝒚𝒂𝒃𝒍𝒆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𝑨𝒄𝒄𝒓𝒖𝒂𝒍𝒔</m:t>
                      </m:r>
                      <m:r>
                        <a:rPr lang="en-US" sz="1100" b="1" i="1">
                          <a:latin typeface="Cambria Math"/>
                        </a:rPr>
                        <m:t>+</m:t>
                      </m:r>
                      <m:r>
                        <a:rPr lang="en-US" sz="1100" b="1" i="1">
                          <a:latin typeface="Cambria Math"/>
                        </a:rPr>
                        <m:t>𝑰𝒏𝒄𝒐𝒎𝒆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𝑻𝒂𝒙</m:t>
                      </m:r>
                      <m:r>
                        <a:rPr lang="en-US" sz="1100" b="1" i="1">
                          <a:latin typeface="Cambria Math"/>
                        </a:rPr>
                        <m:t> </m:t>
                      </m:r>
                      <m:r>
                        <a:rPr lang="en-US" sz="1100" b="1" i="1">
                          <a:latin typeface="Cambria Math"/>
                        </a:rPr>
                        <m:t>𝑷𝒂𝒚𝒂𝒃𝒍𝒆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27" name="TextBox 26"/>
              <xdr:cNvSpPr txBox="1"/>
            </xdr:nvSpPr>
            <xdr:spPr>
              <a:xfrm>
                <a:off x="19050" y="14684520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latin typeface="Cambria Math"/>
                  </a:rPr>
                  <a:t>𝑶𝒑𝒆𝒓𝒂𝒕𝒊𝒏𝒈 𝑪𝒖𝒓𝒓𝒆𝒏𝒕 𝑳𝒊𝒂𝒃𝒊𝒍𝒊𝒕𝒊𝒆𝒔=𝑨𝒄𝒄𝒐𝒖𝒏𝒕 𝑷𝒂𝒚𝒂𝒃𝒍𝒆+𝑨𝒄𝒄𝒓𝒖𝒂𝒍𝒔+𝑰𝒏𝒄𝒐𝒎𝒆 𝑻𝒂𝒙 𝑷𝒂𝒚𝒂𝒃𝒍𝒆</a:t>
                </a:r>
                <a:endParaRPr lang="en-US" sz="1100" b="1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8" name="TextBox 27"/>
              <xdr:cNvSpPr txBox="1"/>
            </xdr:nvSpPr>
            <xdr:spPr>
              <a:xfrm>
                <a:off x="19050" y="14044612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n-US" sz="1100" b="1" i="1">
                          <a:latin typeface="Cambria Math"/>
                        </a:rPr>
                        <m:t>𝑵𝑶𝑷𝑨𝑻</m:t>
                      </m:r>
                      <m:r>
                        <a:rPr lang="en-US" sz="1100" b="1" i="1">
                          <a:latin typeface="Cambria Math"/>
                        </a:rPr>
                        <m:t>=</m:t>
                      </m:r>
                      <m:r>
                        <a:rPr lang="en-US" sz="1100" b="1" i="1">
                          <a:latin typeface="Cambria Math"/>
                        </a:rPr>
                        <m:t>𝑬𝑩𝑰𝑻</m:t>
                      </m:r>
                      <m:r>
                        <a:rPr lang="en-US" sz="1100" b="1" i="1">
                          <a:latin typeface="Cambria Math"/>
                        </a:rPr>
                        <m:t> (</m:t>
                      </m:r>
                      <m:r>
                        <a:rPr lang="en-US" sz="1100" b="1" i="1">
                          <a:latin typeface="Cambria Math"/>
                        </a:rPr>
                        <m:t>𝟏</m:t>
                      </m:r>
                      <m:r>
                        <a:rPr lang="en-US" sz="1100" b="1" i="1">
                          <a:latin typeface="Cambria Math"/>
                        </a:rPr>
                        <m:t>−</m:t>
                      </m:r>
                      <m:r>
                        <a:rPr lang="en-US" sz="1100" b="1" i="1">
                          <a:latin typeface="Cambria Math"/>
                        </a:rPr>
                        <m:t>𝑻</m:t>
                      </m:r>
                      <m:r>
                        <a:rPr lang="en-US" sz="1100" b="1" i="1">
                          <a:latin typeface="Cambria Math"/>
                        </a:rPr>
                        <m:t>)</m:t>
                      </m:r>
                    </m:oMath>
                  </m:oMathPara>
                </a14:m>
                <a:endParaRPr lang="en-US" sz="1100" b="1"/>
              </a:p>
            </xdr:txBody>
          </xdr:sp>
        </mc:Choice>
        <mc:Fallback xmlns="">
          <xdr:sp macro="" textlink="">
            <xdr:nvSpPr>
              <xdr:cNvPr id="28" name="TextBox 27"/>
              <xdr:cNvSpPr txBox="1"/>
            </xdr:nvSpPr>
            <xdr:spPr>
              <a:xfrm>
                <a:off x="19050" y="14044612"/>
                <a:ext cx="7029451" cy="264560"/>
              </a:xfrm>
              <a:prstGeom prst="rect">
                <a:avLst/>
              </a:prstGeom>
              <a:grp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spAutoFit/>
              </a:bodyPr>
              <a:lstStyle/>
              <a:p>
                <a:pPr algn="l"/>
                <a:r>
                  <a:rPr lang="en-US" sz="1100" b="1" i="0">
                    <a:latin typeface="Cambria Math"/>
                  </a:rPr>
                  <a:t>𝑵𝑶𝑷𝑨𝑻=𝑬𝑩𝑰𝑻 (𝟏−𝑻)</a:t>
                </a:r>
                <a:endParaRPr lang="en-US" sz="1100" b="1"/>
              </a:p>
            </xdr:txBody>
          </xdr:sp>
        </mc:Fallback>
      </mc:AlternateContent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mtp11e\tool_kits\FM11_Ch_03_Tool_K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"/>
      <sheetName val="TAXES"/>
    </sheetNames>
    <sheetDataSet>
      <sheetData sheetId="0"/>
      <sheetData sheetId="1">
        <row r="40">
          <cell r="A40">
            <v>0</v>
          </cell>
          <cell r="B40">
            <v>50000</v>
          </cell>
          <cell r="C40">
            <v>0</v>
          </cell>
          <cell r="D40">
            <v>0.15</v>
          </cell>
        </row>
        <row r="41">
          <cell r="A41">
            <v>50000</v>
          </cell>
          <cell r="B41">
            <v>75000</v>
          </cell>
          <cell r="C41">
            <v>7500</v>
          </cell>
          <cell r="D41">
            <v>0.25</v>
          </cell>
        </row>
        <row r="42">
          <cell r="A42">
            <v>75000</v>
          </cell>
          <cell r="B42">
            <v>100000</v>
          </cell>
          <cell r="C42">
            <v>13750</v>
          </cell>
          <cell r="D42">
            <v>0.34</v>
          </cell>
        </row>
        <row r="43">
          <cell r="A43">
            <v>100000</v>
          </cell>
          <cell r="B43">
            <v>335000</v>
          </cell>
          <cell r="C43">
            <v>22250</v>
          </cell>
          <cell r="D43">
            <v>0.39</v>
          </cell>
        </row>
        <row r="44">
          <cell r="A44">
            <v>335000</v>
          </cell>
          <cell r="B44">
            <v>10000000</v>
          </cell>
          <cell r="C44">
            <v>113900</v>
          </cell>
          <cell r="D44">
            <v>0.34</v>
          </cell>
        </row>
        <row r="45">
          <cell r="A45">
            <v>10000000</v>
          </cell>
          <cell r="B45">
            <v>15000000</v>
          </cell>
          <cell r="C45">
            <v>3400000</v>
          </cell>
          <cell r="D45">
            <v>0.35</v>
          </cell>
        </row>
        <row r="46">
          <cell r="A46">
            <v>15000000</v>
          </cell>
          <cell r="B46">
            <v>18333333</v>
          </cell>
          <cell r="C46">
            <v>5150000</v>
          </cell>
          <cell r="D46">
            <v>0.38</v>
          </cell>
        </row>
        <row r="47">
          <cell r="A47">
            <v>18333333</v>
          </cell>
          <cell r="B47" t="str">
            <v>and up</v>
          </cell>
          <cell r="C47">
            <v>6416667</v>
          </cell>
          <cell r="D47">
            <v>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GridLines="0" topLeftCell="A50" zoomScaleNormal="100" workbookViewId="0">
      <selection activeCell="G67" sqref="G67"/>
    </sheetView>
  </sheetViews>
  <sheetFormatPr defaultRowHeight="15" x14ac:dyDescent="0.25"/>
  <cols>
    <col min="1" max="1" width="8.1640625" style="21" bestFit="1" customWidth="1"/>
    <col min="2" max="2" width="12.33203125" style="21" bestFit="1" customWidth="1"/>
    <col min="3" max="3" width="14.33203125" style="21" bestFit="1" customWidth="1"/>
    <col min="4" max="4" width="13.5" style="21" bestFit="1" customWidth="1"/>
    <col min="5" max="5" width="9.5" style="21" bestFit="1" customWidth="1"/>
    <col min="6" max="6" width="11" style="6" customWidth="1"/>
    <col min="7" max="7" width="20.1640625" style="6" customWidth="1"/>
    <col min="8" max="8" width="11.5" style="6" bestFit="1" customWidth="1"/>
    <col min="9" max="10" width="8.6640625" style="6" bestFit="1" customWidth="1"/>
    <col min="11" max="11" width="14.6640625" style="6" customWidth="1"/>
    <col min="12" max="12" width="19.33203125" style="6" customWidth="1"/>
    <col min="13" max="13" width="11.83203125" style="6" bestFit="1" customWidth="1"/>
    <col min="14" max="14" width="11.1640625" style="6" customWidth="1"/>
    <col min="15" max="15" width="12.33203125" style="6" bestFit="1" customWidth="1"/>
    <col min="16" max="16" width="9.5" style="6" customWidth="1"/>
    <col min="17" max="16384" width="9.33203125" style="6"/>
  </cols>
  <sheetData>
    <row r="1" spans="1:12" ht="21" thickBot="1" x14ac:dyDescent="0.35">
      <c r="A1" s="252" t="s">
        <v>174</v>
      </c>
      <c r="B1" s="252"/>
      <c r="C1" s="252"/>
      <c r="D1" s="252"/>
      <c r="E1" s="252"/>
      <c r="F1" s="253"/>
      <c r="G1" s="253"/>
      <c r="H1" s="253"/>
      <c r="I1" s="253"/>
      <c r="J1" s="253"/>
      <c r="K1" s="253"/>
      <c r="L1" s="253"/>
    </row>
    <row r="3" spans="1:12" x14ac:dyDescent="0.25">
      <c r="A3" s="241" t="s">
        <v>0</v>
      </c>
      <c r="B3" s="241" t="s">
        <v>1</v>
      </c>
      <c r="C3" s="241" t="s">
        <v>172</v>
      </c>
      <c r="D3" s="241" t="s">
        <v>173</v>
      </c>
      <c r="E3" s="241" t="s">
        <v>2</v>
      </c>
    </row>
    <row r="4" spans="1:12" x14ac:dyDescent="0.25">
      <c r="A4" s="23">
        <v>1</v>
      </c>
      <c r="B4" s="242">
        <v>0.05</v>
      </c>
      <c r="C4" s="18">
        <v>9.8455004975612909E-3</v>
      </c>
      <c r="D4" s="18">
        <v>3.0928039582718895E-2</v>
      </c>
      <c r="E4" s="18">
        <v>0.11328535040237418</v>
      </c>
    </row>
    <row r="5" spans="1:12" x14ac:dyDescent="0.25">
      <c r="A5" s="23">
        <v>2</v>
      </c>
      <c r="B5" s="242">
        <v>0.05</v>
      </c>
      <c r="C5" s="18">
        <v>2.0706283473548383E-2</v>
      </c>
      <c r="D5" s="18">
        <v>5.5757533407638393E-2</v>
      </c>
      <c r="E5" s="18">
        <v>0.10791456768246223</v>
      </c>
    </row>
    <row r="6" spans="1:12" x14ac:dyDescent="0.25">
      <c r="A6" s="23">
        <v>3</v>
      </c>
      <c r="B6" s="242">
        <v>0.05</v>
      </c>
      <c r="C6" s="18">
        <v>2.7616293306374193E-2</v>
      </c>
      <c r="D6" s="18">
        <v>2.0707077765393603E-2</v>
      </c>
      <c r="E6" s="18">
        <v>8.1852736365742904E-2</v>
      </c>
    </row>
    <row r="7" spans="1:12" x14ac:dyDescent="0.25">
      <c r="A7" s="244">
        <v>4</v>
      </c>
      <c r="B7" s="242">
        <v>0.05</v>
      </c>
      <c r="C7" s="245">
        <v>3.9293716526451618E-2</v>
      </c>
      <c r="D7" s="245">
        <v>4.0471385204733139E-2</v>
      </c>
      <c r="E7" s="245">
        <v>0.11202840209116532</v>
      </c>
    </row>
    <row r="8" spans="1:12" x14ac:dyDescent="0.25">
      <c r="A8" s="241">
        <v>5</v>
      </c>
      <c r="B8" s="246">
        <v>0.05</v>
      </c>
      <c r="C8" s="247">
        <v>5.7173191417225801E-2</v>
      </c>
      <c r="D8" s="247">
        <v>0.10691244718554728</v>
      </c>
      <c r="E8" s="247">
        <v>0.13491894345827299</v>
      </c>
    </row>
    <row r="9" spans="1:12" x14ac:dyDescent="0.25">
      <c r="A9" s="250" t="s">
        <v>10</v>
      </c>
      <c r="B9" s="251">
        <f>SLOPE(B4:B8,$E$4:$E$8)</f>
        <v>0</v>
      </c>
      <c r="C9" s="251">
        <f>SLOPE(C4:C8,$E$4:$E$8)</f>
        <v>0.50000047281890991</v>
      </c>
      <c r="D9" s="251">
        <f>SLOPE(D4:D8,$E$4:$E$8)</f>
        <v>1.5000014184135755</v>
      </c>
      <c r="E9" s="251">
        <f>SLOPE(E4:E8,$E$4:$E$8)</f>
        <v>1</v>
      </c>
    </row>
    <row r="10" spans="1:12" x14ac:dyDescent="0.25">
      <c r="A10" s="248" t="s">
        <v>10</v>
      </c>
      <c r="B10" s="249"/>
      <c r="C10" s="249"/>
      <c r="D10" s="249"/>
      <c r="E10" s="249"/>
    </row>
    <row r="12" spans="1:12" x14ac:dyDescent="0.25">
      <c r="C12" s="18"/>
      <c r="D12" s="18"/>
      <c r="E12" s="18"/>
    </row>
    <row r="13" spans="1:12" x14ac:dyDescent="0.25">
      <c r="C13" s="18"/>
      <c r="D13" s="18"/>
      <c r="E13" s="18"/>
    </row>
    <row r="14" spans="1:12" ht="24" thickBot="1" x14ac:dyDescent="0.35">
      <c r="A14" s="252" t="s">
        <v>175</v>
      </c>
      <c r="B14" s="252"/>
      <c r="C14" s="252"/>
      <c r="D14" s="252"/>
      <c r="E14" s="252"/>
      <c r="F14" s="253"/>
      <c r="G14" s="253"/>
      <c r="H14" s="253"/>
      <c r="I14" s="253"/>
      <c r="J14" s="253"/>
      <c r="K14" s="253"/>
      <c r="L14" s="253"/>
    </row>
    <row r="15" spans="1:12" x14ac:dyDescent="0.25">
      <c r="C15" s="18"/>
      <c r="D15" s="18"/>
      <c r="E15" s="18"/>
    </row>
    <row r="16" spans="1:12" ht="15.75" thickBot="1" x14ac:dyDescent="0.3">
      <c r="A16" s="254" t="s">
        <v>3</v>
      </c>
      <c r="B16" s="255"/>
      <c r="C16" s="255"/>
      <c r="D16" s="255"/>
      <c r="E16" s="255"/>
      <c r="L16" s="409"/>
    </row>
    <row r="17" spans="1:17" x14ac:dyDescent="0.25">
      <c r="A17" s="51" t="s">
        <v>176</v>
      </c>
      <c r="B17" s="51"/>
      <c r="C17" s="51"/>
      <c r="D17" s="51"/>
      <c r="E17" s="256">
        <v>0.11</v>
      </c>
    </row>
    <row r="18" spans="1:17" x14ac:dyDescent="0.25">
      <c r="A18" s="51" t="s">
        <v>4</v>
      </c>
      <c r="B18" s="51"/>
      <c r="C18" s="51"/>
      <c r="D18" s="51"/>
      <c r="E18" s="257">
        <v>0.05</v>
      </c>
    </row>
    <row r="19" spans="1:17" x14ac:dyDescent="0.25">
      <c r="A19" s="6"/>
      <c r="B19" s="6"/>
      <c r="C19" s="6"/>
      <c r="D19" s="6"/>
      <c r="E19" s="6"/>
    </row>
    <row r="20" spans="1:17" ht="15.75" thickBot="1" x14ac:dyDescent="0.3">
      <c r="A20" s="1" t="s">
        <v>5</v>
      </c>
      <c r="B20" s="2"/>
      <c r="C20" s="2"/>
      <c r="D20" s="2"/>
      <c r="E20" s="2"/>
      <c r="F20" s="4" t="s">
        <v>6</v>
      </c>
      <c r="G20" s="5"/>
      <c r="H20" s="5"/>
      <c r="I20" s="5"/>
      <c r="J20" s="5"/>
    </row>
    <row r="21" spans="1:17" x14ac:dyDescent="0.25">
      <c r="A21" s="6"/>
      <c r="B21" s="231" t="s">
        <v>7</v>
      </c>
      <c r="C21" s="231" t="s">
        <v>8</v>
      </c>
      <c r="D21" s="231" t="s">
        <v>9</v>
      </c>
      <c r="E21" s="231" t="s">
        <v>2</v>
      </c>
      <c r="F21" s="7"/>
      <c r="G21" s="8" t="s">
        <v>7</v>
      </c>
      <c r="H21" s="8" t="s">
        <v>8</v>
      </c>
      <c r="I21" s="8" t="s">
        <v>9</v>
      </c>
      <c r="J21" s="8" t="s">
        <v>2</v>
      </c>
      <c r="P21" s="243"/>
      <c r="Q21" s="243"/>
    </row>
    <row r="22" spans="1:17" x14ac:dyDescent="0.25">
      <c r="A22" s="9" t="s">
        <v>11</v>
      </c>
      <c r="B22" s="17">
        <f>B9</f>
        <v>0</v>
      </c>
      <c r="C22" s="17">
        <f>C9</f>
        <v>0.50000047281890991</v>
      </c>
      <c r="D22" s="17">
        <f>D9</f>
        <v>1.5000014184135755</v>
      </c>
      <c r="E22" s="17">
        <f>E9</f>
        <v>1</v>
      </c>
      <c r="F22" s="11" t="s">
        <v>11</v>
      </c>
      <c r="G22" s="12">
        <f>B9</f>
        <v>0</v>
      </c>
      <c r="H22" s="12">
        <f>C9</f>
        <v>0.50000047281890991</v>
      </c>
      <c r="I22" s="12">
        <f>D9</f>
        <v>1.5000014184135755</v>
      </c>
      <c r="J22" s="12">
        <f>E9</f>
        <v>1</v>
      </c>
    </row>
    <row r="23" spans="1:17" x14ac:dyDescent="0.25">
      <c r="A23" s="6" t="s">
        <v>18</v>
      </c>
      <c r="B23" s="22">
        <f>($E$17-$E$18)</f>
        <v>0.06</v>
      </c>
      <c r="C23" s="22">
        <f>($E$17-$E$18)</f>
        <v>0.06</v>
      </c>
      <c r="D23" s="22">
        <f>($E$17-$E$18)</f>
        <v>0.06</v>
      </c>
      <c r="E23" s="22">
        <f>($E$17-$E$18)</f>
        <v>0.06</v>
      </c>
      <c r="F23" s="11" t="str">
        <f>A23</f>
        <v>MRP</v>
      </c>
      <c r="G23" s="14"/>
      <c r="H23" s="14"/>
      <c r="I23" s="14"/>
      <c r="J23" s="14"/>
    </row>
    <row r="24" spans="1:17" x14ac:dyDescent="0.25">
      <c r="A24" s="6" t="s">
        <v>19</v>
      </c>
      <c r="B24" s="242">
        <f>B23*B22</f>
        <v>0</v>
      </c>
      <c r="C24" s="242">
        <f>C23*C22</f>
        <v>3.0000028369134592E-2</v>
      </c>
      <c r="D24" s="242">
        <f>D23*D22</f>
        <v>9.0000085104814526E-2</v>
      </c>
      <c r="E24" s="242">
        <f>E23*E22</f>
        <v>0.06</v>
      </c>
      <c r="F24" s="11" t="str">
        <f>A24</f>
        <v>RP</v>
      </c>
      <c r="G24" s="14"/>
      <c r="H24" s="14"/>
      <c r="I24" s="14"/>
      <c r="J24" s="14"/>
    </row>
    <row r="25" spans="1:17" ht="18" thickBot="1" x14ac:dyDescent="0.35">
      <c r="A25" s="237" t="s">
        <v>177</v>
      </c>
      <c r="B25" s="258">
        <f>$E$18+B24</f>
        <v>0.05</v>
      </c>
      <c r="C25" s="258">
        <f t="shared" ref="C25:E25" si="0">$E$18+C24</f>
        <v>8.0000028369134599E-2</v>
      </c>
      <c r="D25" s="258">
        <f t="shared" si="0"/>
        <v>0.14000008510481454</v>
      </c>
      <c r="E25" s="258">
        <f t="shared" si="0"/>
        <v>0.11</v>
      </c>
      <c r="F25" s="259" t="str">
        <f>A25</f>
        <v>rs</v>
      </c>
      <c r="G25" s="260"/>
      <c r="H25" s="260"/>
      <c r="I25" s="260"/>
      <c r="J25" s="260"/>
    </row>
    <row r="29" spans="1:17" ht="15.75" thickBot="1" x14ac:dyDescent="0.3"/>
    <row r="30" spans="1:17" x14ac:dyDescent="0.25">
      <c r="H30" s="268" t="s">
        <v>179</v>
      </c>
      <c r="I30" s="269"/>
      <c r="J30" s="269"/>
      <c r="K30" s="270"/>
      <c r="L30" s="271"/>
    </row>
    <row r="31" spans="1:17" x14ac:dyDescent="0.25">
      <c r="H31" s="52"/>
      <c r="I31" s="65"/>
      <c r="J31" s="65"/>
      <c r="K31" s="65"/>
      <c r="L31" s="261"/>
    </row>
    <row r="32" spans="1:17" x14ac:dyDescent="0.25">
      <c r="H32" s="52"/>
      <c r="I32" s="265" t="s">
        <v>11</v>
      </c>
      <c r="J32" s="266">
        <v>0</v>
      </c>
      <c r="K32" s="267">
        <f>D22</f>
        <v>1.5000014184135755</v>
      </c>
      <c r="L32" s="108"/>
    </row>
    <row r="33" spans="1:12" x14ac:dyDescent="0.25">
      <c r="H33" s="52"/>
      <c r="I33" s="265" t="s">
        <v>178</v>
      </c>
      <c r="J33" s="267">
        <f>K33</f>
        <v>0.05</v>
      </c>
      <c r="K33" s="267">
        <f>B25</f>
        <v>0.05</v>
      </c>
      <c r="L33" s="108"/>
    </row>
    <row r="34" spans="1:12" ht="15.75" thickBot="1" x14ac:dyDescent="0.3">
      <c r="H34" s="262"/>
      <c r="I34" s="263"/>
      <c r="J34" s="263"/>
      <c r="K34" s="263"/>
      <c r="L34" s="264"/>
    </row>
    <row r="46" spans="1:12" s="284" customFormat="1" x14ac:dyDescent="0.25">
      <c r="A46" s="283"/>
      <c r="B46" s="283"/>
      <c r="C46" s="283"/>
      <c r="D46" s="283"/>
      <c r="E46" s="283"/>
    </row>
    <row r="47" spans="1:12" s="284" customFormat="1" x14ac:dyDescent="0.25">
      <c r="A47" s="283"/>
      <c r="B47" s="283"/>
      <c r="C47" s="283"/>
      <c r="D47" s="283"/>
      <c r="E47" s="283"/>
    </row>
    <row r="50" spans="1:14" ht="15.75" thickBot="1" x14ac:dyDescent="0.3"/>
    <row r="51" spans="1:14" customFormat="1" ht="21" thickBot="1" x14ac:dyDescent="0.25">
      <c r="A51" s="238" t="s">
        <v>170</v>
      </c>
      <c r="B51" s="238"/>
      <c r="C51" s="238"/>
      <c r="D51" s="238"/>
      <c r="E51" s="238"/>
      <c r="F51" s="238"/>
      <c r="G51" s="238"/>
      <c r="H51" s="238"/>
      <c r="I51" s="238"/>
      <c r="J51" s="239"/>
      <c r="K51" s="239"/>
      <c r="L51" s="239"/>
      <c r="M51" s="239"/>
    </row>
    <row r="52" spans="1:14" customFormat="1" ht="12.75" x14ac:dyDescent="0.2">
      <c r="A52" s="15"/>
      <c r="B52" s="15"/>
      <c r="C52" s="15"/>
    </row>
    <row r="53" spans="1:14" customFormat="1" ht="14.25" x14ac:dyDescent="0.2">
      <c r="A53" s="15"/>
      <c r="B53" s="15"/>
      <c r="C53" s="15"/>
      <c r="J53" s="9" t="s">
        <v>211</v>
      </c>
    </row>
    <row r="54" spans="1:14" customFormat="1" ht="12.75" x14ac:dyDescent="0.2">
      <c r="A54" s="15"/>
      <c r="B54" s="15"/>
      <c r="C54" s="15"/>
    </row>
    <row r="55" spans="1:14" customFormat="1" ht="12.75" x14ac:dyDescent="0.2">
      <c r="A55" s="15"/>
      <c r="B55" s="15"/>
      <c r="C55" s="15"/>
    </row>
    <row r="56" spans="1:14" customFormat="1" x14ac:dyDescent="0.25">
      <c r="A56" s="15"/>
      <c r="B56" s="15"/>
      <c r="C56" s="15"/>
      <c r="J56" s="9" t="s">
        <v>212</v>
      </c>
      <c r="K56" s="6"/>
    </row>
    <row r="57" spans="1:14" customFormat="1" ht="12.75" x14ac:dyDescent="0.2">
      <c r="A57" s="15"/>
      <c r="B57" s="15"/>
      <c r="C57" s="15"/>
    </row>
    <row r="58" spans="1:14" customFormat="1" ht="15.75" thickBot="1" x14ac:dyDescent="0.3">
      <c r="A58" s="15"/>
      <c r="B58" s="15"/>
      <c r="C58" s="15"/>
      <c r="J58" s="274" t="s">
        <v>13</v>
      </c>
      <c r="K58" s="255"/>
      <c r="L58" s="255"/>
    </row>
    <row r="59" spans="1:14" customFormat="1" x14ac:dyDescent="0.25">
      <c r="A59" s="15"/>
      <c r="B59" s="15"/>
      <c r="C59" s="15"/>
      <c r="J59" s="51"/>
      <c r="K59" s="275" t="s">
        <v>7</v>
      </c>
      <c r="L59" s="275" t="s">
        <v>169</v>
      </c>
    </row>
    <row r="60" spans="1:14" customFormat="1" x14ac:dyDescent="0.25">
      <c r="A60" s="15"/>
      <c r="B60" s="15"/>
      <c r="C60" s="15"/>
      <c r="J60" s="276" t="s">
        <v>11</v>
      </c>
      <c r="K60" s="277">
        <f>'1 SML and determine fair value'!B9</f>
        <v>0</v>
      </c>
      <c r="L60" s="277">
        <f>'1 SML and determine fair value'!C9</f>
        <v>0.50000047281890991</v>
      </c>
    </row>
    <row r="61" spans="1:14" customFormat="1" x14ac:dyDescent="0.25">
      <c r="A61" s="15"/>
      <c r="B61" s="15"/>
      <c r="C61" s="15"/>
      <c r="J61" s="276" t="s">
        <v>167</v>
      </c>
      <c r="K61" s="278">
        <v>0.05</v>
      </c>
      <c r="L61" s="278">
        <v>0.05</v>
      </c>
      <c r="N61" s="233"/>
    </row>
    <row r="62" spans="1:14" customFormat="1" x14ac:dyDescent="0.25">
      <c r="A62" s="15"/>
      <c r="B62" s="15"/>
      <c r="C62" s="15"/>
      <c r="J62" s="279" t="s">
        <v>168</v>
      </c>
      <c r="K62" s="280">
        <v>0.11</v>
      </c>
      <c r="L62" s="280">
        <v>0.11</v>
      </c>
      <c r="N62" s="235"/>
    </row>
    <row r="63" spans="1:14" customFormat="1" ht="15.75" thickBot="1" x14ac:dyDescent="0.3">
      <c r="A63" s="15"/>
      <c r="B63" s="15"/>
      <c r="C63" s="15"/>
      <c r="J63" s="281" t="s">
        <v>12</v>
      </c>
      <c r="K63" s="282">
        <f>5%+((11%-5%)*K60)</f>
        <v>0.05</v>
      </c>
      <c r="L63" s="282">
        <f>5%+((11%-5%)*L60)</f>
        <v>8.0000028369134599E-2</v>
      </c>
      <c r="N63" s="10"/>
    </row>
    <row r="64" spans="1:14" customFormat="1" x14ac:dyDescent="0.25">
      <c r="A64" s="15"/>
      <c r="B64" s="15"/>
      <c r="C64" s="15"/>
      <c r="N64" s="10"/>
    </row>
    <row r="65" spans="1:13" customFormat="1" ht="28.5" customHeight="1" x14ac:dyDescent="0.2">
      <c r="A65" s="232"/>
      <c r="B65" s="232"/>
      <c r="C65" s="232"/>
      <c r="H65" s="477" t="s">
        <v>171</v>
      </c>
      <c r="I65" s="477"/>
      <c r="J65" s="477"/>
      <c r="K65" s="9"/>
      <c r="L65" s="236" t="s">
        <v>17</v>
      </c>
      <c r="M65" s="16"/>
    </row>
    <row r="66" spans="1:13" customFormat="1" ht="13.5" thickBot="1" x14ac:dyDescent="0.25">
      <c r="A66" s="15"/>
      <c r="B66" s="476" t="s">
        <v>209</v>
      </c>
      <c r="C66" s="476"/>
    </row>
    <row r="67" spans="1:13" customFormat="1" ht="12.75" x14ac:dyDescent="0.2">
      <c r="A67" s="15"/>
      <c r="B67" s="230" t="s">
        <v>10</v>
      </c>
      <c r="C67" s="240">
        <f>L60</f>
        <v>0.50000047281890991</v>
      </c>
      <c r="M67" s="272" t="s">
        <v>15</v>
      </c>
    </row>
    <row r="68" spans="1:13" customFormat="1" ht="12.75" x14ac:dyDescent="0.2">
      <c r="A68" s="15"/>
      <c r="B68" s="230" t="s">
        <v>14</v>
      </c>
      <c r="C68" s="19">
        <v>0.1</v>
      </c>
    </row>
    <row r="69" spans="1:13" customFormat="1" x14ac:dyDescent="0.25">
      <c r="A69" s="232"/>
      <c r="B69" s="15"/>
      <c r="C69" s="15"/>
      <c r="I69" s="233"/>
      <c r="J69" s="234"/>
    </row>
    <row r="70" spans="1:13" customFormat="1" thickBot="1" x14ac:dyDescent="0.25">
      <c r="A70" s="232"/>
      <c r="B70" s="476" t="s">
        <v>210</v>
      </c>
      <c r="C70" s="476"/>
      <c r="I70" s="235"/>
      <c r="J70" s="234"/>
      <c r="K70" s="3"/>
      <c r="M70" s="273" t="s">
        <v>16</v>
      </c>
    </row>
    <row r="71" spans="1:13" customFormat="1" x14ac:dyDescent="0.25">
      <c r="A71" s="232"/>
      <c r="B71" s="230" t="s">
        <v>10</v>
      </c>
      <c r="C71" s="240">
        <f>C67</f>
        <v>0.50000047281890991</v>
      </c>
      <c r="I71" s="10"/>
    </row>
    <row r="72" spans="1:13" customFormat="1" x14ac:dyDescent="0.25">
      <c r="A72" s="232"/>
      <c r="B72" s="230" t="s">
        <v>14</v>
      </c>
      <c r="C72" s="19">
        <v>0.06</v>
      </c>
      <c r="I72" s="10"/>
    </row>
    <row r="73" spans="1:13" customFormat="1" x14ac:dyDescent="0.25">
      <c r="A73" s="232"/>
      <c r="B73" s="232"/>
      <c r="C73" s="232"/>
      <c r="I73" s="10"/>
    </row>
    <row r="74" spans="1:13" customFormat="1" x14ac:dyDescent="0.25">
      <c r="A74" s="232"/>
      <c r="B74" s="232"/>
      <c r="C74" s="232"/>
      <c r="I74" s="13"/>
    </row>
    <row r="75" spans="1:13" customFormat="1" x14ac:dyDescent="0.25">
      <c r="A75" s="232"/>
      <c r="B75" s="232"/>
      <c r="C75" s="232"/>
      <c r="E75" s="9"/>
      <c r="F75" s="13"/>
      <c r="G75" s="13"/>
      <c r="H75" s="13"/>
      <c r="I75" s="13"/>
    </row>
  </sheetData>
  <mergeCells count="3">
    <mergeCell ref="B66:C66"/>
    <mergeCell ref="B70:C70"/>
    <mergeCell ref="H65:J65"/>
  </mergeCells>
  <printOptions horizontalCentered="1" verticalCentered="1" gridLines="1"/>
  <pageMargins left="0.25" right="0.25" top="1" bottom="1" header="0.5" footer="0.5"/>
  <pageSetup scale="1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7"/>
  <sheetViews>
    <sheetView showGridLines="0" topLeftCell="A29" workbookViewId="0">
      <selection activeCell="D9" sqref="D9"/>
    </sheetView>
  </sheetViews>
  <sheetFormatPr defaultRowHeight="15.75" x14ac:dyDescent="0.25"/>
  <cols>
    <col min="1" max="1" width="37.6640625" style="288" customWidth="1"/>
    <col min="2" max="2" width="10.6640625" style="288" bestFit="1" customWidth="1"/>
    <col min="3" max="3" width="31.33203125" style="287" customWidth="1"/>
    <col min="4" max="4" width="9.83203125" style="287" bestFit="1" customWidth="1"/>
    <col min="5" max="5" width="9.33203125" style="287"/>
    <col min="6" max="6" width="15.1640625" style="288" customWidth="1"/>
    <col min="7" max="7" width="21.6640625" style="289" bestFit="1" customWidth="1"/>
    <col min="8" max="8" width="31.33203125" style="288" bestFit="1" customWidth="1"/>
    <col min="9" max="9" width="9.33203125" style="287"/>
    <col min="10" max="10" width="10.33203125" style="287" bestFit="1" customWidth="1"/>
    <col min="11" max="16384" width="9.33203125" style="287"/>
  </cols>
  <sheetData>
    <row r="1" spans="1:11" ht="16.5" thickBot="1" x14ac:dyDescent="0.3">
      <c r="A1" s="285" t="s">
        <v>3</v>
      </c>
      <c r="B1" s="286"/>
    </row>
    <row r="2" spans="1:11" x14ac:dyDescent="0.25">
      <c r="A2" s="290" t="s">
        <v>25</v>
      </c>
      <c r="B2" s="291">
        <v>2</v>
      </c>
    </row>
    <row r="3" spans="1:11" x14ac:dyDescent="0.25">
      <c r="A3" s="292" t="s">
        <v>180</v>
      </c>
      <c r="B3" s="293">
        <v>0.06</v>
      </c>
      <c r="C3" s="294" t="s">
        <v>61</v>
      </c>
    </row>
    <row r="4" spans="1:11" x14ac:dyDescent="0.25">
      <c r="A4" s="292" t="s">
        <v>10</v>
      </c>
      <c r="B4" s="295">
        <v>1.2</v>
      </c>
    </row>
    <row r="5" spans="1:11" x14ac:dyDescent="0.25">
      <c r="A5" s="292" t="s">
        <v>23</v>
      </c>
      <c r="B5" s="293">
        <v>7.0000000000000007E-2</v>
      </c>
      <c r="F5" s="296" t="s">
        <v>20</v>
      </c>
      <c r="G5" s="297"/>
      <c r="H5" s="298"/>
    </row>
    <row r="6" spans="1:11" ht="16.5" thickBot="1" x14ac:dyDescent="0.3">
      <c r="A6" s="299" t="s">
        <v>24</v>
      </c>
      <c r="B6" s="300">
        <v>0.12</v>
      </c>
      <c r="F6" s="301" t="s">
        <v>21</v>
      </c>
      <c r="G6" s="302" t="s">
        <v>22</v>
      </c>
      <c r="H6" s="301" t="s">
        <v>27</v>
      </c>
    </row>
    <row r="7" spans="1:11" ht="15.75" customHeight="1" thickBot="1" x14ac:dyDescent="0.3">
      <c r="C7" s="410"/>
      <c r="F7" s="288">
        <v>0</v>
      </c>
      <c r="G7" s="289">
        <f>B2</f>
        <v>2</v>
      </c>
      <c r="H7" s="288" t="s">
        <v>26</v>
      </c>
      <c r="K7" s="303"/>
    </row>
    <row r="8" spans="1:11" ht="16.5" thickBot="1" x14ac:dyDescent="0.3">
      <c r="A8" s="304" t="s">
        <v>87</v>
      </c>
      <c r="B8" s="305"/>
      <c r="C8" s="306"/>
      <c r="D8" s="306"/>
      <c r="E8" s="306"/>
      <c r="F8" s="288">
        <v>1</v>
      </c>
      <c r="G8" s="289">
        <f>G7*(1+$B$3)</f>
        <v>2.12</v>
      </c>
      <c r="H8" s="307">
        <f>NPV($B$10,$G$8:G8)</f>
        <v>1.8761061946902657</v>
      </c>
      <c r="K8" s="303"/>
    </row>
    <row r="9" spans="1:11" x14ac:dyDescent="0.25">
      <c r="A9" s="308" t="s">
        <v>18</v>
      </c>
      <c r="B9" s="309">
        <f>B6-B5</f>
        <v>4.9999999999999989E-2</v>
      </c>
      <c r="F9" s="288">
        <v>2</v>
      </c>
      <c r="G9" s="289">
        <f t="shared" ref="G9:G72" si="0">G8*(1+$B$3)</f>
        <v>2.2472000000000003</v>
      </c>
      <c r="H9" s="307">
        <f>NPV($B$10,$G$8:G9)</f>
        <v>3.6359934215678607</v>
      </c>
    </row>
    <row r="10" spans="1:11" ht="20.25" thickBot="1" x14ac:dyDescent="0.3">
      <c r="A10" s="310" t="s">
        <v>181</v>
      </c>
      <c r="B10" s="311">
        <f>B5+B9*B4</f>
        <v>0.13</v>
      </c>
      <c r="F10" s="288">
        <v>3</v>
      </c>
      <c r="G10" s="289">
        <f t="shared" si="0"/>
        <v>2.3820320000000006</v>
      </c>
      <c r="H10" s="307">
        <f>NPV($B$10,$G$8:G10)</f>
        <v>5.2868610857185248</v>
      </c>
    </row>
    <row r="11" spans="1:11" x14ac:dyDescent="0.25">
      <c r="F11" s="288">
        <v>4</v>
      </c>
      <c r="G11" s="289">
        <f t="shared" si="0"/>
        <v>2.5249539200000006</v>
      </c>
      <c r="H11" s="307">
        <f>NPV($B$10,$G$8:G11)</f>
        <v>6.8354626113819803</v>
      </c>
    </row>
    <row r="12" spans="1:11" ht="16.5" thickBot="1" x14ac:dyDescent="0.3">
      <c r="F12" s="288">
        <v>5</v>
      </c>
      <c r="G12" s="289">
        <f t="shared" si="0"/>
        <v>2.676451155200001</v>
      </c>
      <c r="H12" s="307">
        <f>NPV($B$10,$G$8:G12)</f>
        <v>8.2881330690839832</v>
      </c>
    </row>
    <row r="13" spans="1:11" ht="16.5" thickBot="1" x14ac:dyDescent="0.3">
      <c r="A13" s="312" t="s">
        <v>30</v>
      </c>
      <c r="F13" s="288">
        <v>6</v>
      </c>
      <c r="G13" s="289">
        <f t="shared" si="0"/>
        <v>2.8370382245120012</v>
      </c>
      <c r="H13" s="307">
        <f>NPV($B$10,$G$8:G13)</f>
        <v>9.6508150913531185</v>
      </c>
    </row>
    <row r="14" spans="1:11" ht="16.5" thickBot="1" x14ac:dyDescent="0.3">
      <c r="A14" s="313" t="s">
        <v>88</v>
      </c>
      <c r="B14" s="314"/>
      <c r="C14" s="315"/>
      <c r="F14" s="288">
        <v>7</v>
      </c>
      <c r="G14" s="289">
        <f t="shared" si="0"/>
        <v>3.0072605179827212</v>
      </c>
      <c r="H14" s="307">
        <f>NPV($B$10,$G$8:G14)</f>
        <v>10.929083183039211</v>
      </c>
    </row>
    <row r="15" spans="1:11" x14ac:dyDescent="0.25">
      <c r="F15" s="288">
        <v>8</v>
      </c>
      <c r="G15" s="289">
        <f t="shared" si="0"/>
        <v>3.1876961490616846</v>
      </c>
      <c r="H15" s="307">
        <f>NPV($B$10,$G$8:G15)</f>
        <v>12.128166525682801</v>
      </c>
    </row>
    <row r="16" spans="1:11" x14ac:dyDescent="0.25">
      <c r="F16" s="288">
        <v>9</v>
      </c>
      <c r="G16" s="289">
        <f t="shared" si="0"/>
        <v>3.3789579180053857</v>
      </c>
      <c r="H16" s="307">
        <f>NPV($B$10,$G$8:G16)</f>
        <v>13.252970369224576</v>
      </c>
    </row>
    <row r="17" spans="1:8" x14ac:dyDescent="0.25">
      <c r="F17" s="288">
        <v>10</v>
      </c>
      <c r="G17" s="289">
        <f t="shared" si="0"/>
        <v>3.5816953930857092</v>
      </c>
      <c r="H17" s="307">
        <f>NPV($B$10,$G$8:G17)</f>
        <v>14.308096098564651</v>
      </c>
    </row>
    <row r="18" spans="1:8" x14ac:dyDescent="0.25">
      <c r="F18" s="288">
        <v>11</v>
      </c>
      <c r="G18" s="289">
        <f>G17*(1+$B$3)</f>
        <v>3.7965971166708519</v>
      </c>
      <c r="H18" s="307">
        <f>NPV($B$10,$G$8:G18)</f>
        <v>15.29786005706065</v>
      </c>
    </row>
    <row r="19" spans="1:8" x14ac:dyDescent="0.25">
      <c r="F19" s="288">
        <v>12</v>
      </c>
      <c r="G19" s="289">
        <f t="shared" si="0"/>
        <v>4.0243929436711028</v>
      </c>
      <c r="H19" s="307">
        <f>NPV($B$10,$G$8:G19)</f>
        <v>16.226311203968397</v>
      </c>
    </row>
    <row r="20" spans="1:8" ht="16.5" thickBot="1" x14ac:dyDescent="0.3">
      <c r="C20" s="412"/>
      <c r="F20" s="288">
        <v>13</v>
      </c>
      <c r="G20" s="289">
        <f t="shared" si="0"/>
        <v>4.2658565202913694</v>
      </c>
      <c r="H20" s="307">
        <f>NPV($B$10,$G$8:G20)</f>
        <v>17.097247678058853</v>
      </c>
    </row>
    <row r="21" spans="1:8" ht="16.5" thickBot="1" x14ac:dyDescent="0.3">
      <c r="A21" s="316" t="s">
        <v>28</v>
      </c>
      <c r="B21" s="287"/>
      <c r="F21" s="288">
        <v>14</v>
      </c>
      <c r="G21" s="289">
        <f t="shared" si="0"/>
        <v>4.5218079115088514</v>
      </c>
      <c r="H21" s="307">
        <f>NPV($B$10,$G$8:G21)</f>
        <v>17.914232335170254</v>
      </c>
    </row>
    <row r="22" spans="1:8" x14ac:dyDescent="0.25">
      <c r="A22" s="317" t="s">
        <v>31</v>
      </c>
      <c r="B22" s="348">
        <f>G8</f>
        <v>2.12</v>
      </c>
      <c r="C22" s="333" t="s">
        <v>31</v>
      </c>
      <c r="D22" s="334"/>
      <c r="F22" s="288">
        <v>15</v>
      </c>
      <c r="G22" s="289">
        <f t="shared" si="0"/>
        <v>4.7931163861993831</v>
      </c>
      <c r="H22" s="307">
        <f>NPV($B$10,$G$8:G22)</f>
        <v>18.680607323257057</v>
      </c>
    </row>
    <row r="23" spans="1:8" x14ac:dyDescent="0.25">
      <c r="A23" s="318" t="s">
        <v>32</v>
      </c>
      <c r="B23" s="349">
        <f>G9</f>
        <v>2.2472000000000003</v>
      </c>
      <c r="C23" s="335" t="s">
        <v>32</v>
      </c>
      <c r="D23" s="336"/>
      <c r="F23" s="288">
        <v>16</v>
      </c>
      <c r="G23" s="289">
        <f t="shared" si="0"/>
        <v>5.0807033693713466</v>
      </c>
      <c r="H23" s="307">
        <f>NPV($B$10,$G$8:G23)</f>
        <v>19.399507754559718</v>
      </c>
    </row>
    <row r="24" spans="1:8" x14ac:dyDescent="0.25">
      <c r="A24" s="319" t="s">
        <v>33</v>
      </c>
      <c r="B24" s="349">
        <f>G10</f>
        <v>2.3820320000000006</v>
      </c>
      <c r="C24" s="337" t="s">
        <v>33</v>
      </c>
      <c r="D24" s="336"/>
      <c r="F24" s="288">
        <v>17</v>
      </c>
      <c r="G24" s="289">
        <f t="shared" si="0"/>
        <v>5.385545571533628</v>
      </c>
      <c r="H24" s="307">
        <f>NPV($B$10,$G$8:G24)</f>
        <v>20.073874530825936</v>
      </c>
    </row>
    <row r="25" spans="1:8" x14ac:dyDescent="0.25">
      <c r="A25" s="325" t="s">
        <v>60</v>
      </c>
      <c r="B25" s="411">
        <f>G11/(B10-B3)</f>
        <v>36.070770285714289</v>
      </c>
      <c r="C25" s="335" t="s">
        <v>35</v>
      </c>
      <c r="D25" s="338"/>
      <c r="F25" s="288">
        <v>18</v>
      </c>
      <c r="G25" s="289">
        <f t="shared" si="0"/>
        <v>5.7086783058256456</v>
      </c>
      <c r="H25" s="307">
        <f>NPV($B$10,$G$8:G25)</f>
        <v>20.706466374049111</v>
      </c>
    </row>
    <row r="26" spans="1:8" x14ac:dyDescent="0.25">
      <c r="A26" s="320"/>
      <c r="B26" s="321"/>
      <c r="C26" s="339"/>
      <c r="D26" s="338"/>
      <c r="F26" s="288">
        <v>19</v>
      </c>
      <c r="G26" s="289">
        <f t="shared" si="0"/>
        <v>6.0511990041751851</v>
      </c>
      <c r="H26" s="307">
        <f>NPV($B$10,$G$8:G26)</f>
        <v>21.299871111939876</v>
      </c>
    </row>
    <row r="27" spans="1:8" x14ac:dyDescent="0.25">
      <c r="A27" s="322" t="s">
        <v>21</v>
      </c>
      <c r="B27" s="323" t="s">
        <v>34</v>
      </c>
      <c r="C27" s="340" t="s">
        <v>21</v>
      </c>
      <c r="D27" s="341" t="s">
        <v>34</v>
      </c>
      <c r="F27" s="288">
        <v>20</v>
      </c>
      <c r="G27" s="289">
        <f t="shared" si="0"/>
        <v>6.4142709444256969</v>
      </c>
      <c r="H27" s="307">
        <f>NPV($B$10,$G$8:G27)</f>
        <v>21.856516264297586</v>
      </c>
    </row>
    <row r="28" spans="1:8" x14ac:dyDescent="0.25">
      <c r="A28" s="326">
        <v>0</v>
      </c>
      <c r="B28" s="327"/>
      <c r="C28" s="339">
        <v>0</v>
      </c>
      <c r="D28" s="342"/>
      <c r="F28" s="288">
        <v>21</v>
      </c>
      <c r="G28" s="289">
        <f t="shared" si="0"/>
        <v>6.7991272010912391</v>
      </c>
      <c r="H28" s="307">
        <f>NPV($B$10,$G$8:G28)</f>
        <v>22.378678973588887</v>
      </c>
    </row>
    <row r="29" spans="1:8" x14ac:dyDescent="0.25">
      <c r="A29" s="326">
        <v>1</v>
      </c>
      <c r="B29" s="328">
        <f>B22</f>
        <v>2.12</v>
      </c>
      <c r="C29" s="339">
        <v>1</v>
      </c>
      <c r="D29" s="343"/>
      <c r="F29" s="288">
        <v>22</v>
      </c>
      <c r="G29" s="289">
        <f t="shared" si="0"/>
        <v>7.2070748331567138</v>
      </c>
      <c r="H29" s="307">
        <f>NPV($B$10,$G$8:G29)</f>
        <v>22.86849532035772</v>
      </c>
    </row>
    <row r="30" spans="1:8" x14ac:dyDescent="0.25">
      <c r="A30" s="326">
        <v>2</v>
      </c>
      <c r="B30" s="328">
        <f>B23</f>
        <v>2.2472000000000003</v>
      </c>
      <c r="C30" s="339">
        <v>2</v>
      </c>
      <c r="D30" s="343"/>
      <c r="F30" s="288">
        <v>23</v>
      </c>
      <c r="G30" s="289">
        <f t="shared" si="0"/>
        <v>7.6394993231461168</v>
      </c>
      <c r="H30" s="307">
        <f>NPV($B$10,$G$8:G30)</f>
        <v>23.3279690615745</v>
      </c>
    </row>
    <row r="31" spans="1:8" x14ac:dyDescent="0.25">
      <c r="A31" s="329" t="s">
        <v>182</v>
      </c>
      <c r="B31" s="330">
        <f>B25+B24</f>
        <v>38.452802285714291</v>
      </c>
      <c r="C31" s="344">
        <v>3</v>
      </c>
      <c r="D31" s="345"/>
      <c r="F31" s="288">
        <v>24</v>
      </c>
      <c r="G31" s="289">
        <f t="shared" si="0"/>
        <v>8.0978692825348837</v>
      </c>
      <c r="H31" s="307">
        <f>NPV($B$10,$G$8:G31)</f>
        <v>23.758979827671659</v>
      </c>
    </row>
    <row r="32" spans="1:8" ht="16.5" thickBot="1" x14ac:dyDescent="0.3">
      <c r="A32" s="331" t="s">
        <v>36</v>
      </c>
      <c r="B32" s="332">
        <f>NPV(B10,B29:B31)</f>
        <v>30.285714285714302</v>
      </c>
      <c r="C32" s="346" t="s">
        <v>36</v>
      </c>
      <c r="D32" s="347"/>
      <c r="F32" s="288">
        <v>25</v>
      </c>
      <c r="G32" s="289">
        <f t="shared" si="0"/>
        <v>8.5837414394869764</v>
      </c>
      <c r="H32" s="307">
        <f>NPV($B$10,$G$8:G32)</f>
        <v>24.163290811798198</v>
      </c>
    </row>
    <row r="33" spans="1:8" x14ac:dyDescent="0.25">
      <c r="A33" s="287"/>
      <c r="F33" s="288">
        <v>26</v>
      </c>
      <c r="G33" s="289">
        <f t="shared" si="0"/>
        <v>9.0987659258561955</v>
      </c>
      <c r="H33" s="307">
        <f>NPV($B$10,$G$8:G33)</f>
        <v>24.542555982748755</v>
      </c>
    </row>
    <row r="34" spans="1:8" x14ac:dyDescent="0.25">
      <c r="F34" s="288">
        <v>27</v>
      </c>
      <c r="G34" s="289">
        <f t="shared" si="0"/>
        <v>9.6446918814075673</v>
      </c>
      <c r="H34" s="307">
        <f>NPV($B$10,$G$8:G34)</f>
        <v>24.898326851074057</v>
      </c>
    </row>
    <row r="35" spans="1:8" x14ac:dyDescent="0.25">
      <c r="A35" s="324" t="s">
        <v>29</v>
      </c>
      <c r="F35" s="288">
        <v>28</v>
      </c>
      <c r="G35" s="289">
        <f t="shared" si="0"/>
        <v>10.223373394292022</v>
      </c>
      <c r="H35" s="307">
        <f>NPV($B$10,$G$8:G35)</f>
        <v>25.232058816051772</v>
      </c>
    </row>
    <row r="36" spans="1:8" x14ac:dyDescent="0.25">
      <c r="F36" s="288">
        <v>29</v>
      </c>
      <c r="G36" s="289">
        <f t="shared" si="0"/>
        <v>10.836775797949544</v>
      </c>
      <c r="H36" s="307">
        <f>NPV($B$10,$G$8:G36)</f>
        <v>25.5451171194822</v>
      </c>
    </row>
    <row r="37" spans="1:8" x14ac:dyDescent="0.25">
      <c r="F37" s="288">
        <v>30</v>
      </c>
      <c r="G37" s="289">
        <f t="shared" si="0"/>
        <v>11.486982345826517</v>
      </c>
      <c r="H37" s="307">
        <f>NPV($B$10,$G$8:G37)</f>
        <v>25.838782430664722</v>
      </c>
    </row>
    <row r="38" spans="1:8" x14ac:dyDescent="0.25">
      <c r="F38" s="288">
        <v>31</v>
      </c>
      <c r="G38" s="289">
        <f t="shared" si="0"/>
        <v>12.176201286576109</v>
      </c>
      <c r="H38" s="307">
        <f>NPV($B$10,$G$8:G38)</f>
        <v>26.11425608540231</v>
      </c>
    </row>
    <row r="39" spans="1:8" x14ac:dyDescent="0.25">
      <c r="F39" s="288">
        <v>32</v>
      </c>
      <c r="G39" s="289">
        <f t="shared" si="0"/>
        <v>12.906773363770677</v>
      </c>
      <c r="H39" s="307">
        <f>NPV($B$10,$G$8:G39)</f>
        <v>26.372665000465886</v>
      </c>
    </row>
    <row r="40" spans="1:8" x14ac:dyDescent="0.25">
      <c r="F40" s="288">
        <v>33</v>
      </c>
      <c r="G40" s="289">
        <f t="shared" si="0"/>
        <v>13.681179765596918</v>
      </c>
      <c r="H40" s="307">
        <f>NPV($B$10,$G$8:G40)</f>
        <v>26.61506628362287</v>
      </c>
    </row>
    <row r="41" spans="1:8" x14ac:dyDescent="0.25">
      <c r="A41" s="413"/>
      <c r="B41" s="414"/>
      <c r="F41" s="288">
        <v>34</v>
      </c>
      <c r="G41" s="289">
        <f t="shared" si="0"/>
        <v>14.502050551532733</v>
      </c>
      <c r="H41" s="307">
        <f>NPV($B$10,$G$8:G41)</f>
        <v>26.842451558088715</v>
      </c>
    </row>
    <row r="42" spans="1:8" x14ac:dyDescent="0.25">
      <c r="F42" s="288">
        <v>35</v>
      </c>
      <c r="G42" s="289">
        <f t="shared" si="0"/>
        <v>15.372173584624697</v>
      </c>
      <c r="H42" s="307">
        <f>NPV($B$10,$G$8:G42)</f>
        <v>27.055751019092074</v>
      </c>
    </row>
    <row r="43" spans="1:8" x14ac:dyDescent="0.25">
      <c r="F43" s="288">
        <v>36</v>
      </c>
      <c r="G43" s="289">
        <f t="shared" si="0"/>
        <v>16.294503999702179</v>
      </c>
      <c r="H43" s="307">
        <f>NPV($B$10,$G$8:G43)</f>
        <v>27.25583723914832</v>
      </c>
    </row>
    <row r="44" spans="1:8" x14ac:dyDescent="0.25">
      <c r="F44" s="288">
        <v>37</v>
      </c>
      <c r="G44" s="289">
        <f t="shared" si="0"/>
        <v>17.272174239684311</v>
      </c>
      <c r="H44" s="307">
        <f>NPV($B$10,$G$8:G44)</f>
        <v>27.443528737608165</v>
      </c>
    </row>
    <row r="45" spans="1:8" x14ac:dyDescent="0.25">
      <c r="F45" s="288">
        <v>38</v>
      </c>
      <c r="G45" s="289">
        <f t="shared" si="0"/>
        <v>18.30850469406537</v>
      </c>
      <c r="H45" s="307">
        <f>NPV($B$10,$G$8:G45)</f>
        <v>27.61959332908377</v>
      </c>
    </row>
    <row r="46" spans="1:8" x14ac:dyDescent="0.25">
      <c r="F46" s="288">
        <v>39</v>
      </c>
      <c r="G46" s="289">
        <f t="shared" si="0"/>
        <v>19.407014975709291</v>
      </c>
      <c r="H46" s="307">
        <f>NPV($B$10,$G$8:G46)</f>
        <v>27.784751264450268</v>
      </c>
    </row>
    <row r="47" spans="1:8" x14ac:dyDescent="0.25">
      <c r="F47" s="288">
        <v>40</v>
      </c>
      <c r="G47" s="289">
        <f t="shared" si="0"/>
        <v>20.571435874251851</v>
      </c>
      <c r="H47" s="307">
        <f>NPV($B$10,$G$8:G47)</f>
        <v>27.939678177271933</v>
      </c>
    </row>
    <row r="48" spans="1:8" x14ac:dyDescent="0.25">
      <c r="F48" s="288">
        <v>41</v>
      </c>
      <c r="G48" s="289">
        <f t="shared" si="0"/>
        <v>21.805722026706963</v>
      </c>
      <c r="H48" s="307">
        <f>NPV($B$10,$G$8:G48)</f>
        <v>28.085007847706422</v>
      </c>
    </row>
    <row r="49" spans="6:8" x14ac:dyDescent="0.25">
      <c r="F49" s="288">
        <v>42</v>
      </c>
      <c r="G49" s="289">
        <f t="shared" si="0"/>
        <v>23.114065348309381</v>
      </c>
      <c r="H49" s="307">
        <f>NPV($B$10,$G$8:G49)</f>
        <v>28.221334795193638</v>
      </c>
    </row>
    <row r="50" spans="6:8" x14ac:dyDescent="0.25">
      <c r="F50" s="288">
        <v>43</v>
      </c>
      <c r="G50" s="289">
        <f t="shared" si="0"/>
        <v>24.500909269207945</v>
      </c>
      <c r="H50" s="307">
        <f>NPV($B$10,$G$8:G50)</f>
        <v>28.349216710535632</v>
      </c>
    </row>
    <row r="51" spans="6:8" x14ac:dyDescent="0.25">
      <c r="F51" s="288">
        <v>44</v>
      </c>
      <c r="G51" s="289">
        <f t="shared" si="0"/>
        <v>25.970963825360421</v>
      </c>
      <c r="H51" s="307">
        <f>NPV($B$10,$G$8:G51)</f>
        <v>28.469176737316616</v>
      </c>
    </row>
    <row r="52" spans="6:8" x14ac:dyDescent="0.25">
      <c r="F52" s="288">
        <v>45</v>
      </c>
      <c r="G52" s="289">
        <f t="shared" si="0"/>
        <v>27.529221654882047</v>
      </c>
      <c r="H52" s="307">
        <f>NPV($B$10,$G$8:G52)</f>
        <v>28.581705611996121</v>
      </c>
    </row>
    <row r="53" spans="6:8" x14ac:dyDescent="0.25">
      <c r="F53" s="288">
        <v>46</v>
      </c>
      <c r="G53" s="289">
        <f t="shared" si="0"/>
        <v>29.180974954174971</v>
      </c>
      <c r="H53" s="307">
        <f>NPV($B$10,$G$8:G53)</f>
        <v>28.687263671429996</v>
      </c>
    </row>
    <row r="54" spans="6:8" x14ac:dyDescent="0.25">
      <c r="F54" s="288">
        <v>47</v>
      </c>
      <c r="G54" s="289">
        <f t="shared" si="0"/>
        <v>30.931833451425472</v>
      </c>
      <c r="H54" s="307">
        <f>NPV($B$10,$G$8:G54)</f>
        <v>28.786282736031684</v>
      </c>
    </row>
    <row r="55" spans="6:8" x14ac:dyDescent="0.25">
      <c r="F55" s="288">
        <v>48</v>
      </c>
      <c r="G55" s="289">
        <f t="shared" si="0"/>
        <v>32.787743458511002</v>
      </c>
      <c r="H55" s="307">
        <f>NPV($B$10,$G$8:G55)</f>
        <v>28.87916787627751</v>
      </c>
    </row>
    <row r="56" spans="6:8" x14ac:dyDescent="0.25">
      <c r="F56" s="288">
        <v>49</v>
      </c>
      <c r="G56" s="289">
        <f t="shared" si="0"/>
        <v>34.755008066021666</v>
      </c>
      <c r="H56" s="307">
        <f>NPV($B$10,$G$8:G56)</f>
        <v>28.966299069782448</v>
      </c>
    </row>
    <row r="57" spans="6:8" x14ac:dyDescent="0.25">
      <c r="F57" s="288">
        <v>50</v>
      </c>
      <c r="G57" s="289">
        <f t="shared" si="0"/>
        <v>36.840308549982971</v>
      </c>
      <c r="H57" s="307">
        <f>NPV($B$10,$G$8:G57)</f>
        <v>29.048032755725128</v>
      </c>
    </row>
    <row r="58" spans="6:8" x14ac:dyDescent="0.25">
      <c r="F58" s="288">
        <v>51</v>
      </c>
      <c r="G58" s="289">
        <f t="shared" si="0"/>
        <v>39.050727062981949</v>
      </c>
      <c r="H58" s="307">
        <f>NPV($B$10,$G$8:G58)</f>
        <v>29.124703292981096</v>
      </c>
    </row>
    <row r="59" spans="6:8" x14ac:dyDescent="0.25">
      <c r="F59" s="288">
        <v>52</v>
      </c>
      <c r="G59" s="289">
        <f t="shared" si="0"/>
        <v>41.393770686760867</v>
      </c>
      <c r="H59" s="307">
        <f>NPV($B$10,$G$8:G59)</f>
        <v>29.196624327929172</v>
      </c>
    </row>
    <row r="60" spans="6:8" x14ac:dyDescent="0.25">
      <c r="F60" s="288">
        <v>53</v>
      </c>
      <c r="G60" s="289">
        <f t="shared" si="0"/>
        <v>43.877396927966522</v>
      </c>
      <c r="H60" s="307">
        <f>NPV($B$10,$G$8:G60)</f>
        <v>29.264090077526486</v>
      </c>
    </row>
    <row r="61" spans="6:8" x14ac:dyDescent="0.25">
      <c r="F61" s="288">
        <v>54</v>
      </c>
      <c r="G61" s="289">
        <f t="shared" si="0"/>
        <v>46.510040743644517</v>
      </c>
      <c r="H61" s="307">
        <f>NPV($B$10,$G$8:G61)</f>
        <v>29.327376532900953</v>
      </c>
    </row>
    <row r="62" spans="6:8" x14ac:dyDescent="0.25">
      <c r="F62" s="288">
        <v>55</v>
      </c>
      <c r="G62" s="289">
        <f t="shared" si="0"/>
        <v>49.300643188263187</v>
      </c>
      <c r="H62" s="307">
        <f>NPV($B$10,$G$8:G62)</f>
        <v>29.386742588384969</v>
      </c>
    </row>
    <row r="63" spans="6:8" x14ac:dyDescent="0.25">
      <c r="F63" s="288">
        <v>56</v>
      </c>
      <c r="G63" s="289">
        <f t="shared" si="0"/>
        <v>52.258681779558984</v>
      </c>
      <c r="H63" s="307">
        <f>NPV($B$10,$G$8:G63)</f>
        <v>29.442431100608911</v>
      </c>
    </row>
    <row r="64" spans="6:8" x14ac:dyDescent="0.25">
      <c r="F64" s="288">
        <v>57</v>
      </c>
      <c r="G64" s="289">
        <f t="shared" si="0"/>
        <v>55.394202686332527</v>
      </c>
      <c r="H64" s="307">
        <f>NPV($B$10,$G$8:G64)</f>
        <v>29.494669881987118</v>
      </c>
    </row>
    <row r="65" spans="6:8" x14ac:dyDescent="0.25">
      <c r="F65" s="288">
        <v>58</v>
      </c>
      <c r="G65" s="289">
        <f t="shared" si="0"/>
        <v>58.717854847512484</v>
      </c>
      <c r="H65" s="307">
        <f>NPV($B$10,$G$8:G65)</f>
        <v>29.543672632660492</v>
      </c>
    </row>
    <row r="66" spans="6:8" x14ac:dyDescent="0.25">
      <c r="F66" s="288">
        <v>59</v>
      </c>
      <c r="G66" s="289">
        <f t="shared" si="0"/>
        <v>62.240926138363236</v>
      </c>
      <c r="H66" s="307">
        <f>NPV($B$10,$G$8:G66)</f>
        <v>29.589639814708072</v>
      </c>
    </row>
    <row r="67" spans="6:8" x14ac:dyDescent="0.25">
      <c r="F67" s="288">
        <v>60</v>
      </c>
      <c r="G67" s="289">
        <f t="shared" si="0"/>
        <v>65.975381706665033</v>
      </c>
      <c r="H67" s="307">
        <f>NPV($B$10,$G$8:G67)</f>
        <v>29.632759472204036</v>
      </c>
    </row>
    <row r="68" spans="6:8" x14ac:dyDescent="0.25">
      <c r="F68" s="288">
        <v>61</v>
      </c>
      <c r="G68" s="289">
        <f t="shared" si="0"/>
        <v>69.933904609064939</v>
      </c>
      <c r="H68" s="307">
        <f>NPV($B$10,$G$8:G68)</f>
        <v>29.673208000474581</v>
      </c>
    </row>
    <row r="69" spans="6:8" x14ac:dyDescent="0.25">
      <c r="F69" s="288">
        <v>62</v>
      </c>
      <c r="G69" s="289">
        <f t="shared" si="0"/>
        <v>74.129938885608837</v>
      </c>
      <c r="H69" s="307">
        <f>NPV($B$10,$G$8:G69)</f>
        <v>29.711150867701825</v>
      </c>
    </row>
    <row r="70" spans="6:8" x14ac:dyDescent="0.25">
      <c r="F70" s="288">
        <v>63</v>
      </c>
      <c r="G70" s="289">
        <f t="shared" si="0"/>
        <v>78.577735218745374</v>
      </c>
      <c r="H70" s="307">
        <f>NPV($B$10,$G$8:G70)</f>
        <v>29.746743291826494</v>
      </c>
    </row>
    <row r="71" spans="6:8" x14ac:dyDescent="0.25">
      <c r="F71" s="288">
        <v>64</v>
      </c>
      <c r="G71" s="289">
        <f t="shared" si="0"/>
        <v>83.292399331870101</v>
      </c>
      <c r="H71" s="307">
        <f>NPV($B$10,$G$8:G71)</f>
        <v>29.780130875518662</v>
      </c>
    </row>
    <row r="72" spans="6:8" x14ac:dyDescent="0.25">
      <c r="F72" s="288">
        <v>65</v>
      </c>
      <c r="G72" s="289">
        <f t="shared" si="0"/>
        <v>88.289943291782308</v>
      </c>
      <c r="H72" s="307">
        <f>NPV($B$10,$G$8:G72)</f>
        <v>29.811450201813969</v>
      </c>
    </row>
    <row r="73" spans="6:8" x14ac:dyDescent="0.25">
      <c r="F73" s="288">
        <v>66</v>
      </c>
      <c r="G73" s="289">
        <f t="shared" ref="G73:G136" si="1">G72*(1+$B$3)</f>
        <v>93.587339889289254</v>
      </c>
      <c r="H73" s="307">
        <f>NPV($B$10,$G$8:G73)</f>
        <v>29.840829392852047</v>
      </c>
    </row>
    <row r="74" spans="6:8" x14ac:dyDescent="0.25">
      <c r="F74" s="288">
        <v>67</v>
      </c>
      <c r="G74" s="289">
        <f t="shared" si="1"/>
        <v>99.202580282646608</v>
      </c>
      <c r="H74" s="307">
        <f>NPV($B$10,$G$8:G74)</f>
        <v>29.868388634002812</v>
      </c>
    </row>
    <row r="75" spans="6:8" x14ac:dyDescent="0.25">
      <c r="F75" s="288">
        <v>68</v>
      </c>
      <c r="G75" s="289">
        <f t="shared" si="1"/>
        <v>105.1547350996054</v>
      </c>
      <c r="H75" s="307">
        <f>NPV($B$10,$G$8:G75)</f>
        <v>29.894240665524762</v>
      </c>
    </row>
    <row r="76" spans="6:8" x14ac:dyDescent="0.25">
      <c r="F76" s="288">
        <v>69</v>
      </c>
      <c r="G76" s="289">
        <f t="shared" si="1"/>
        <v>111.46401920558174</v>
      </c>
      <c r="H76" s="307">
        <f>NPV($B$10,$G$8:G76)</f>
        <v>29.918491243766592</v>
      </c>
    </row>
    <row r="77" spans="6:8" x14ac:dyDescent="0.25">
      <c r="F77" s="288">
        <v>70</v>
      </c>
      <c r="G77" s="289">
        <f t="shared" si="1"/>
        <v>118.15186035791665</v>
      </c>
      <c r="H77" s="307">
        <f>NPV($B$10,$G$8:G77)</f>
        <v>29.941239573798754</v>
      </c>
    </row>
    <row r="78" spans="6:8" x14ac:dyDescent="0.25">
      <c r="F78" s="288">
        <v>71</v>
      </c>
      <c r="G78" s="289">
        <f t="shared" si="1"/>
        <v>125.24097197939165</v>
      </c>
      <c r="H78" s="307">
        <f>NPV($B$10,$G$8:G78)</f>
        <v>29.962578715244852</v>
      </c>
    </row>
    <row r="79" spans="6:8" x14ac:dyDescent="0.25">
      <c r="F79" s="288">
        <v>72</v>
      </c>
      <c r="G79" s="289">
        <f t="shared" si="1"/>
        <v>132.75543029815515</v>
      </c>
      <c r="H79" s="307">
        <f>NPV($B$10,$G$8:G79)</f>
        <v>29.982595962973054</v>
      </c>
    </row>
    <row r="80" spans="6:8" x14ac:dyDescent="0.25">
      <c r="F80" s="288">
        <v>73</v>
      </c>
      <c r="G80" s="289">
        <f t="shared" si="1"/>
        <v>140.72075611604447</v>
      </c>
      <c r="H80" s="307">
        <f>NPV($B$10,$G$8:G80)</f>
        <v>30.001373204204814</v>
      </c>
    </row>
    <row r="81" spans="6:8" x14ac:dyDescent="0.25">
      <c r="F81" s="288">
        <v>74</v>
      </c>
      <c r="G81" s="289">
        <f t="shared" si="1"/>
        <v>149.16400148300716</v>
      </c>
      <c r="H81" s="307">
        <f>NPV($B$10,$G$8:G81)</f>
        <v>30.018987253501862</v>
      </c>
    </row>
    <row r="82" spans="6:8" x14ac:dyDescent="0.25">
      <c r="F82" s="288">
        <v>75</v>
      </c>
      <c r="G82" s="289">
        <f t="shared" si="1"/>
        <v>158.11384157198759</v>
      </c>
      <c r="H82" s="307">
        <f>NPV($B$10,$G$8:G82)</f>
        <v>30.03551016700175</v>
      </c>
    </row>
    <row r="83" spans="6:8" x14ac:dyDescent="0.25">
      <c r="F83" s="288">
        <v>76</v>
      </c>
      <c r="G83" s="289">
        <f t="shared" si="1"/>
        <v>167.60067206630686</v>
      </c>
      <c r="H83" s="307">
        <f>NPV($B$10,$G$8:G83)</f>
        <v>30.051009537187486</v>
      </c>
    </row>
    <row r="84" spans="6:8" x14ac:dyDescent="0.25">
      <c r="F84" s="288">
        <v>77</v>
      </c>
      <c r="G84" s="289">
        <f t="shared" si="1"/>
        <v>177.65671239028526</v>
      </c>
      <c r="H84" s="307">
        <f>NPV($B$10,$G$8:G84)</f>
        <v>30.065548769397118</v>
      </c>
    </row>
    <row r="85" spans="6:8" x14ac:dyDescent="0.25">
      <c r="F85" s="288">
        <v>78</v>
      </c>
      <c r="G85" s="289">
        <f t="shared" si="1"/>
        <v>188.3161151337024</v>
      </c>
      <c r="H85" s="307">
        <f>NPV($B$10,$G$8:G85)</f>
        <v>30.079187341204381</v>
      </c>
    </row>
    <row r="86" spans="6:8" x14ac:dyDescent="0.25">
      <c r="F86" s="288">
        <v>79</v>
      </c>
      <c r="G86" s="289">
        <f t="shared" si="1"/>
        <v>199.61508204172455</v>
      </c>
      <c r="H86" s="307">
        <f>NPV($B$10,$G$8:G86)</f>
        <v>30.091981045731544</v>
      </c>
    </row>
    <row r="87" spans="6:8" x14ac:dyDescent="0.25">
      <c r="F87" s="288">
        <v>80</v>
      </c>
      <c r="G87" s="289">
        <f t="shared" si="1"/>
        <v>211.59198696422803</v>
      </c>
      <c r="H87" s="307">
        <f>NPV($B$10,$G$8:G87)</f>
        <v>30.103982219889769</v>
      </c>
    </row>
    <row r="88" spans="6:8" x14ac:dyDescent="0.25">
      <c r="F88" s="288">
        <v>81</v>
      </c>
      <c r="G88" s="289">
        <f t="shared" si="1"/>
        <v>224.28750618208173</v>
      </c>
      <c r="H88" s="307">
        <f>NPV($B$10,$G$8:G88)</f>
        <v>30.115239958480672</v>
      </c>
    </row>
    <row r="89" spans="6:8" x14ac:dyDescent="0.25">
      <c r="F89" s="288">
        <v>82</v>
      </c>
      <c r="G89" s="289">
        <f t="shared" si="1"/>
        <v>237.74475655300665</v>
      </c>
      <c r="H89" s="307">
        <f>NPV($B$10,$G$8:G89)</f>
        <v>30.125800315034969</v>
      </c>
    </row>
    <row r="90" spans="6:8" x14ac:dyDescent="0.25">
      <c r="F90" s="288">
        <v>83</v>
      </c>
      <c r="G90" s="289">
        <f t="shared" si="1"/>
        <v>252.00944194618705</v>
      </c>
      <c r="H90" s="307">
        <f>NPV($B$10,$G$8:G90)</f>
        <v>30.135706490209795</v>
      </c>
    </row>
    <row r="91" spans="6:8" x14ac:dyDescent="0.25">
      <c r="F91" s="288">
        <v>84</v>
      </c>
      <c r="G91" s="289">
        <f t="shared" si="1"/>
        <v>267.1300084629583</v>
      </c>
      <c r="H91" s="307">
        <f>NPV($B$10,$G$8:G91)</f>
        <v>30.144999008515388</v>
      </c>
    </row>
    <row r="92" spans="6:8" x14ac:dyDescent="0.25">
      <c r="F92" s="288">
        <v>85</v>
      </c>
      <c r="G92" s="289">
        <f t="shared" si="1"/>
        <v>283.1578089707358</v>
      </c>
      <c r="H92" s="307">
        <f>NPV($B$10,$G$8:G92)</f>
        <v>30.15371588409408</v>
      </c>
    </row>
    <row r="93" spans="6:8" x14ac:dyDescent="0.25">
      <c r="F93" s="288">
        <v>86</v>
      </c>
      <c r="G93" s="289">
        <f t="shared" si="1"/>
        <v>300.14727750897998</v>
      </c>
      <c r="H93" s="307">
        <f>NPV($B$10,$G$8:G93)</f>
        <v>30.161892776229852</v>
      </c>
    </row>
    <row r="94" spans="6:8" x14ac:dyDescent="0.25">
      <c r="F94" s="288">
        <v>87</v>
      </c>
      <c r="G94" s="289">
        <f t="shared" si="1"/>
        <v>318.15611415951878</v>
      </c>
      <c r="H94" s="307">
        <f>NPV($B$10,$G$8:G94)</f>
        <v>30.169563135224465</v>
      </c>
    </row>
    <row r="95" spans="6:8" x14ac:dyDescent="0.25">
      <c r="F95" s="288">
        <v>88</v>
      </c>
      <c r="G95" s="289">
        <f t="shared" si="1"/>
        <v>337.24548100908993</v>
      </c>
      <c r="H95" s="307">
        <f>NPV($B$10,$G$8:G95)</f>
        <v>30.176758339237114</v>
      </c>
    </row>
    <row r="96" spans="6:8" x14ac:dyDescent="0.25">
      <c r="F96" s="288">
        <v>89</v>
      </c>
      <c r="G96" s="289">
        <f t="shared" si="1"/>
        <v>357.48020986963536</v>
      </c>
      <c r="H96" s="307">
        <f>NPV($B$10,$G$8:G96)</f>
        <v>30.183507822647208</v>
      </c>
    </row>
    <row r="97" spans="6:8" x14ac:dyDescent="0.25">
      <c r="F97" s="288">
        <v>90</v>
      </c>
      <c r="G97" s="289">
        <f t="shared" si="1"/>
        <v>378.92902246181347</v>
      </c>
      <c r="H97" s="307">
        <f>NPV($B$10,$G$8:G97)</f>
        <v>30.189839196465524</v>
      </c>
    </row>
    <row r="98" spans="6:8" x14ac:dyDescent="0.25">
      <c r="F98" s="288">
        <v>91</v>
      </c>
      <c r="G98" s="289">
        <f t="shared" si="1"/>
        <v>401.6647638095223</v>
      </c>
      <c r="H98" s="307">
        <f>NPV($B$10,$G$8:G98)</f>
        <v>30.195778361286244</v>
      </c>
    </row>
    <row r="99" spans="6:8" x14ac:dyDescent="0.25">
      <c r="F99" s="288">
        <v>92</v>
      </c>
      <c r="G99" s="289">
        <f t="shared" si="1"/>
        <v>425.76464963809366</v>
      </c>
      <c r="H99" s="307">
        <f>NPV($B$10,$G$8:G99)</f>
        <v>30.20134961324197</v>
      </c>
    </row>
    <row r="100" spans="6:8" x14ac:dyDescent="0.25">
      <c r="F100" s="288">
        <v>93</v>
      </c>
      <c r="G100" s="289">
        <f t="shared" si="1"/>
        <v>451.31052861637932</v>
      </c>
      <c r="H100" s="307">
        <f>NPV($B$10,$G$8:G100)</f>
        <v>30.206575743395128</v>
      </c>
    </row>
    <row r="101" spans="6:8" x14ac:dyDescent="0.25">
      <c r="F101" s="288">
        <v>94</v>
      </c>
      <c r="G101" s="289">
        <f t="shared" si="1"/>
        <v>478.3891603333621</v>
      </c>
      <c r="H101" s="307">
        <f>NPV($B$10,$G$8:G101)</f>
        <v>30.211478130972427</v>
      </c>
    </row>
    <row r="102" spans="6:8" x14ac:dyDescent="0.25">
      <c r="F102" s="288">
        <v>95</v>
      </c>
      <c r="G102" s="289">
        <f t="shared" si="1"/>
        <v>507.09250995336384</v>
      </c>
      <c r="H102" s="307">
        <f>NPV($B$10,$G$8:G102)</f>
        <v>30.216076830823692</v>
      </c>
    </row>
    <row r="103" spans="6:8" x14ac:dyDescent="0.25">
      <c r="F103" s="288">
        <v>96</v>
      </c>
      <c r="G103" s="289">
        <f t="shared" si="1"/>
        <v>537.51806055056568</v>
      </c>
      <c r="H103" s="307">
        <f>NPV($B$10,$G$8:G103)</f>
        <v>30.220390655462939</v>
      </c>
    </row>
    <row r="104" spans="6:8" x14ac:dyDescent="0.25">
      <c r="F104" s="288">
        <v>97</v>
      </c>
      <c r="G104" s="289">
        <f t="shared" si="1"/>
        <v>569.76914418359968</v>
      </c>
      <c r="H104" s="307">
        <f>NPV($B$10,$G$8:G104)</f>
        <v>30.22443725202718</v>
      </c>
    </row>
    <row r="105" spans="6:8" x14ac:dyDescent="0.25">
      <c r="F105" s="288">
        <v>98</v>
      </c>
      <c r="G105" s="289">
        <f t="shared" si="1"/>
        <v>603.95529283461565</v>
      </c>
      <c r="H105" s="307">
        <f>NPV($B$10,$G$8:G105)</f>
        <v>30.228233174467981</v>
      </c>
    </row>
    <row r="106" spans="6:8" x14ac:dyDescent="0.25">
      <c r="F106" s="288">
        <v>99</v>
      </c>
      <c r="G106" s="289">
        <f t="shared" si="1"/>
        <v>640.19261040469257</v>
      </c>
      <c r="H106" s="307">
        <f>NPV($B$10,$G$8:G106)</f>
        <v>30.231793951270852</v>
      </c>
    </row>
    <row r="107" spans="6:8" x14ac:dyDescent="0.25">
      <c r="F107" s="288">
        <v>100</v>
      </c>
      <c r="G107" s="289">
        <f t="shared" si="1"/>
        <v>678.60416702897419</v>
      </c>
      <c r="H107" s="307">
        <f>NPV($B$10,$G$8:G107)</f>
        <v>30.235134148979743</v>
      </c>
    </row>
    <row r="108" spans="6:8" x14ac:dyDescent="0.25">
      <c r="F108" s="288">
        <v>101</v>
      </c>
      <c r="G108" s="289">
        <f t="shared" si="1"/>
        <v>719.32041705071265</v>
      </c>
      <c r="H108" s="307">
        <f>NPV($B$10,$G$8:G108)</f>
        <v>30.238267431786312</v>
      </c>
    </row>
    <row r="109" spans="6:8" x14ac:dyDescent="0.25">
      <c r="F109" s="288">
        <v>102</v>
      </c>
      <c r="G109" s="289">
        <f t="shared" si="1"/>
        <v>762.47964207375549</v>
      </c>
      <c r="H109" s="307">
        <f>NPV($B$10,$G$8:G109)</f>
        <v>30.241206617427874</v>
      </c>
    </row>
    <row r="110" spans="6:8" x14ac:dyDescent="0.25">
      <c r="F110" s="288">
        <v>103</v>
      </c>
      <c r="G110" s="289">
        <f t="shared" si="1"/>
        <v>808.22842059818083</v>
      </c>
      <c r="H110" s="307">
        <f>NPV($B$10,$G$8:G110)</f>
        <v>30.24396372962261</v>
      </c>
    </row>
    <row r="111" spans="6:8" x14ac:dyDescent="0.25">
      <c r="F111" s="288">
        <v>104</v>
      </c>
      <c r="G111" s="289">
        <f t="shared" si="1"/>
        <v>856.72212583407168</v>
      </c>
      <c r="H111" s="307">
        <f>NPV($B$10,$G$8:G111)</f>
        <v>30.246550047256608</v>
      </c>
    </row>
    <row r="112" spans="6:8" x14ac:dyDescent="0.25">
      <c r="F112" s="288">
        <v>105</v>
      </c>
      <c r="G112" s="289">
        <f t="shared" si="1"/>
        <v>908.12545338411599</v>
      </c>
      <c r="H112" s="307">
        <f>NPV($B$10,$G$8:G112)</f>
        <v>30.248976150523898</v>
      </c>
    </row>
    <row r="113" spans="6:8" x14ac:dyDescent="0.25">
      <c r="F113" s="288">
        <v>106</v>
      </c>
      <c r="G113" s="289">
        <f t="shared" si="1"/>
        <v>962.61298058716295</v>
      </c>
      <c r="H113" s="307">
        <f>NPV($B$10,$G$8:G113)</f>
        <v>30.251251964208262</v>
      </c>
    </row>
    <row r="114" spans="6:8" x14ac:dyDescent="0.25">
      <c r="F114" s="288">
        <v>107</v>
      </c>
      <c r="G114" s="289">
        <f t="shared" si="1"/>
        <v>1020.3697594223928</v>
      </c>
      <c r="H114" s="307">
        <f>NPV($B$10,$G$8:G114)</f>
        <v>30.253386798283859</v>
      </c>
    </row>
    <row r="115" spans="6:8" x14ac:dyDescent="0.25">
      <c r="F115" s="288">
        <v>108</v>
      </c>
      <c r="G115" s="289">
        <f t="shared" si="1"/>
        <v>1081.5919449877365</v>
      </c>
      <c r="H115" s="307">
        <f>NPV($B$10,$G$8:G115)</f>
        <v>30.25538938600079</v>
      </c>
    </row>
    <row r="116" spans="6:8" x14ac:dyDescent="0.25">
      <c r="F116" s="288">
        <v>109</v>
      </c>
      <c r="G116" s="289">
        <f t="shared" si="1"/>
        <v>1146.4874616870006</v>
      </c>
      <c r="H116" s="307">
        <f>NPV($B$10,$G$8:G116)</f>
        <v>30.257267919611365</v>
      </c>
    </row>
    <row r="117" spans="6:8" x14ac:dyDescent="0.25">
      <c r="F117" s="288">
        <v>110</v>
      </c>
      <c r="G117" s="289">
        <f t="shared" si="1"/>
        <v>1215.2767093882208</v>
      </c>
      <c r="H117" s="307">
        <f>NPV($B$10,$G$8:G117)</f>
        <v>30.259030083883232</v>
      </c>
    </row>
    <row r="118" spans="6:8" x14ac:dyDescent="0.25">
      <c r="F118" s="288">
        <v>111</v>
      </c>
      <c r="G118" s="289">
        <f t="shared" si="1"/>
        <v>1288.193311951514</v>
      </c>
      <c r="H118" s="307">
        <f>NPV($B$10,$G$8:G118)</f>
        <v>30.260683087536481</v>
      </c>
    </row>
    <row r="119" spans="6:8" x14ac:dyDescent="0.25">
      <c r="F119" s="288">
        <v>112</v>
      </c>
      <c r="G119" s="289">
        <f t="shared" si="1"/>
        <v>1365.4849106686049</v>
      </c>
      <c r="H119" s="307">
        <f>NPV($B$10,$G$8:G119)</f>
        <v>30.262233692733339</v>
      </c>
    </row>
    <row r="120" spans="6:8" x14ac:dyDescent="0.25">
      <c r="F120" s="288">
        <v>113</v>
      </c>
      <c r="G120" s="289">
        <f t="shared" si="1"/>
        <v>1447.4140053087212</v>
      </c>
      <c r="H120" s="307">
        <f>NPV($B$10,$G$8:G120)</f>
        <v>30.263688242741011</v>
      </c>
    </row>
    <row r="121" spans="6:8" x14ac:dyDescent="0.25">
      <c r="F121" s="288">
        <v>114</v>
      </c>
      <c r="G121" s="289">
        <f t="shared" si="1"/>
        <v>1534.2588456272447</v>
      </c>
      <c r="H121" s="307">
        <f>NPV($B$10,$G$8:G121)</f>
        <v>30.265052687880953</v>
      </c>
    </row>
    <row r="122" spans="6:8" x14ac:dyDescent="0.25">
      <c r="F122" s="288">
        <v>115</v>
      </c>
      <c r="G122" s="289">
        <f t="shared" si="1"/>
        <v>1626.3143763648795</v>
      </c>
      <c r="H122" s="307">
        <f>NPV($B$10,$G$8:G122)</f>
        <v>30.266332609870627</v>
      </c>
    </row>
    <row r="123" spans="6:8" x14ac:dyDescent="0.25">
      <c r="F123" s="288">
        <v>116</v>
      </c>
      <c r="G123" s="289">
        <f t="shared" si="1"/>
        <v>1723.8932389467725</v>
      </c>
      <c r="H123" s="307">
        <f>NPV($B$10,$G$8:G123)</f>
        <v>30.267533244657404</v>
      </c>
    </row>
    <row r="124" spans="6:8" x14ac:dyDescent="0.25">
      <c r="F124" s="288">
        <v>117</v>
      </c>
      <c r="G124" s="289">
        <f t="shared" si="1"/>
        <v>1827.3268332835789</v>
      </c>
      <c r="H124" s="307">
        <f>NPV($B$10,$G$8:G124)</f>
        <v>30.268659503837927</v>
      </c>
    </row>
    <row r="125" spans="6:8" x14ac:dyDescent="0.25">
      <c r="F125" s="288">
        <v>118</v>
      </c>
      <c r="G125" s="289">
        <f t="shared" si="1"/>
        <v>1936.9664432805937</v>
      </c>
      <c r="H125" s="307">
        <f>NPV($B$10,$G$8:G125)</f>
        <v>30.269715994750623</v>
      </c>
    </row>
    <row r="126" spans="6:8" x14ac:dyDescent="0.25">
      <c r="F126" s="288">
        <v>119</v>
      </c>
      <c r="G126" s="289">
        <f t="shared" si="1"/>
        <v>2053.1844298774295</v>
      </c>
      <c r="H126" s="307">
        <f>NPV($B$10,$G$8:G126)</f>
        <v>30.270707039323597</v>
      </c>
    </row>
    <row r="127" spans="6:8" x14ac:dyDescent="0.25">
      <c r="F127" s="288">
        <v>120</v>
      </c>
      <c r="G127" s="289">
        <f t="shared" si="1"/>
        <v>2176.3754956700755</v>
      </c>
      <c r="H127" s="307">
        <f>NPV($B$10,$G$8:G127)</f>
        <v>30.271636691754878</v>
      </c>
    </row>
    <row r="128" spans="6:8" x14ac:dyDescent="0.25">
      <c r="F128" s="288">
        <v>121</v>
      </c>
      <c r="G128" s="289">
        <f t="shared" si="1"/>
        <v>2306.9580254102802</v>
      </c>
      <c r="H128" s="307">
        <f>NPV($B$10,$G$8:G128)</f>
        <v>30.272508755097501</v>
      </c>
    </row>
    <row r="129" spans="6:8" x14ac:dyDescent="0.25">
      <c r="F129" s="288">
        <v>122</v>
      </c>
      <c r="G129" s="289">
        <f t="shared" si="1"/>
        <v>2445.3755069348972</v>
      </c>
      <c r="H129" s="307">
        <f>NPV($B$10,$G$8:G129)</f>
        <v>30.27332679681713</v>
      </c>
    </row>
    <row r="130" spans="6:8" x14ac:dyDescent="0.25">
      <c r="F130" s="288">
        <v>123</v>
      </c>
      <c r="G130" s="289">
        <f t="shared" si="1"/>
        <v>2592.098037350991</v>
      </c>
      <c r="H130" s="307">
        <f>NPV($B$10,$G$8:G130)</f>
        <v>30.274094163385985</v>
      </c>
    </row>
    <row r="131" spans="6:8" x14ac:dyDescent="0.25">
      <c r="F131" s="288">
        <v>124</v>
      </c>
      <c r="G131" s="289">
        <f t="shared" si="1"/>
        <v>2747.6239195920507</v>
      </c>
      <c r="H131" s="307">
        <f>NPV($B$10,$G$8:G131)</f>
        <v>30.274813993972696</v>
      </c>
    </row>
    <row r="132" spans="6:8" x14ac:dyDescent="0.25">
      <c r="F132" s="288">
        <v>125</v>
      </c>
      <c r="G132" s="289">
        <f t="shared" si="1"/>
        <v>2912.481354767574</v>
      </c>
      <c r="H132" s="307">
        <f>NPV($B$10,$G$8:G132)</f>
        <v>30.275489233284123</v>
      </c>
    </row>
    <row r="133" spans="6:8" x14ac:dyDescent="0.25">
      <c r="F133" s="288">
        <v>126</v>
      </c>
      <c r="G133" s="289">
        <f t="shared" si="1"/>
        <v>3087.2302360536287</v>
      </c>
      <c r="H133" s="307">
        <f>NPV($B$10,$G$8:G133)</f>
        <v>30.276122643611661</v>
      </c>
    </row>
    <row r="134" spans="6:8" x14ac:dyDescent="0.25">
      <c r="F134" s="288">
        <v>127</v>
      </c>
      <c r="G134" s="289">
        <f t="shared" si="1"/>
        <v>3272.4640502168468</v>
      </c>
      <c r="H134" s="307">
        <f>NPV($B$10,$G$8:G134)</f>
        <v>30.276716816131291</v>
      </c>
    </row>
    <row r="135" spans="6:8" x14ac:dyDescent="0.25">
      <c r="F135" s="288">
        <v>128</v>
      </c>
      <c r="G135" s="289">
        <f t="shared" si="1"/>
        <v>3468.8118932298576</v>
      </c>
      <c r="H135" s="307">
        <f>NPV($B$10,$G$8:G135)</f>
        <v>30.277274181503692</v>
      </c>
    </row>
    <row r="136" spans="6:8" x14ac:dyDescent="0.25">
      <c r="F136" s="288">
        <v>129</v>
      </c>
      <c r="G136" s="289">
        <f t="shared" si="1"/>
        <v>3676.940606823649</v>
      </c>
      <c r="H136" s="307">
        <f>NPV($B$10,$G$8:G136)</f>
        <v>30.277797019817623</v>
      </c>
    </row>
    <row r="137" spans="6:8" x14ac:dyDescent="0.25">
      <c r="F137" s="288">
        <v>130</v>
      </c>
      <c r="G137" s="289">
        <f t="shared" ref="G137:G200" si="2">G136*(1+$B$3)</f>
        <v>3897.5570432330683</v>
      </c>
      <c r="H137" s="307">
        <f>NPV($B$10,$G$8:G137)</f>
        <v>30.278287469917419</v>
      </c>
    </row>
    <row r="138" spans="6:8" x14ac:dyDescent="0.25">
      <c r="F138" s="288">
        <v>131</v>
      </c>
      <c r="G138" s="289">
        <f t="shared" si="2"/>
        <v>4131.4104658270526</v>
      </c>
      <c r="H138" s="307">
        <f>NPV($B$10,$G$8:G138)</f>
        <v>30.278747538152622</v>
      </c>
    </row>
    <row r="139" spans="6:8" x14ac:dyDescent="0.25">
      <c r="F139" s="288">
        <v>132</v>
      </c>
      <c r="G139" s="289">
        <f t="shared" si="2"/>
        <v>4379.2950937766764</v>
      </c>
      <c r="H139" s="307">
        <f>NPV($B$10,$G$8:G139)</f>
        <v>30.279179106585651</v>
      </c>
    </row>
    <row r="140" spans="6:8" x14ac:dyDescent="0.25">
      <c r="F140" s="288">
        <v>133</v>
      </c>
      <c r="G140" s="289">
        <f t="shared" si="2"/>
        <v>4642.0527994032773</v>
      </c>
      <c r="H140" s="307">
        <f>NPV($B$10,$G$8:G140)</f>
        <v>30.279583940690969</v>
      </c>
    </row>
    <row r="141" spans="6:8" x14ac:dyDescent="0.25">
      <c r="F141" s="288">
        <v>134</v>
      </c>
      <c r="G141" s="289">
        <f t="shared" si="2"/>
        <v>4920.5759673674738</v>
      </c>
      <c r="H141" s="307">
        <f>NPV($B$10,$G$8:G141)</f>
        <v>30.279963696577376</v>
      </c>
    </row>
    <row r="142" spans="6:8" x14ac:dyDescent="0.25">
      <c r="F142" s="288">
        <v>135</v>
      </c>
      <c r="G142" s="289">
        <f t="shared" si="2"/>
        <v>5215.8105254095226</v>
      </c>
      <c r="H142" s="307">
        <f>NPV($B$10,$G$8:G142)</f>
        <v>30.28031992776285</v>
      </c>
    </row>
    <row r="143" spans="6:8" x14ac:dyDescent="0.25">
      <c r="F143" s="288">
        <v>136</v>
      </c>
      <c r="G143" s="289">
        <f t="shared" si="2"/>
        <v>5528.7591569340939</v>
      </c>
      <c r="H143" s="307">
        <f>NPV($B$10,$G$8:G143)</f>
        <v>30.280654091529758</v>
      </c>
    </row>
    <row r="144" spans="6:8" x14ac:dyDescent="0.25">
      <c r="F144" s="288">
        <v>137</v>
      </c>
      <c r="G144" s="289">
        <f t="shared" si="2"/>
        <v>5860.4847063501402</v>
      </c>
      <c r="H144" s="307">
        <f>NPV($B$10,$G$8:G144)</f>
        <v>30.280967554886324</v>
      </c>
    </row>
    <row r="145" spans="6:8" x14ac:dyDescent="0.25">
      <c r="F145" s="288">
        <v>138</v>
      </c>
      <c r="G145" s="289">
        <f t="shared" si="2"/>
        <v>6212.1137887311488</v>
      </c>
      <c r="H145" s="307">
        <f>NPV($B$10,$G$8:G145)</f>
        <v>30.281261600158853</v>
      </c>
    </row>
    <row r="146" spans="6:8" x14ac:dyDescent="0.25">
      <c r="F146" s="288">
        <v>139</v>
      </c>
      <c r="G146" s="289">
        <f t="shared" si="2"/>
        <v>6584.8406160550185</v>
      </c>
      <c r="H146" s="307">
        <f>NPV($B$10,$G$8:G146)</f>
        <v>30.281537430237513</v>
      </c>
    </row>
    <row r="147" spans="6:8" x14ac:dyDescent="0.25">
      <c r="F147" s="288">
        <v>140</v>
      </c>
      <c r="G147" s="289">
        <f t="shared" si="2"/>
        <v>6979.9310530183202</v>
      </c>
      <c r="H147" s="307">
        <f>NPV($B$10,$G$8:G147)</f>
        <v>30.281796173497138</v>
      </c>
    </row>
    <row r="148" spans="6:8" x14ac:dyDescent="0.25">
      <c r="F148" s="288">
        <v>141</v>
      </c>
      <c r="G148" s="289">
        <f t="shared" si="2"/>
        <v>7398.72691619942</v>
      </c>
      <c r="H148" s="307">
        <f>NPV($B$10,$G$8:G148)</f>
        <v>30.282038888413247</v>
      </c>
    </row>
    <row r="149" spans="6:8" x14ac:dyDescent="0.25">
      <c r="F149" s="288">
        <v>142</v>
      </c>
      <c r="G149" s="289">
        <f t="shared" si="2"/>
        <v>7842.6505311713854</v>
      </c>
      <c r="H149" s="307">
        <f>NPV($B$10,$G$8:G149)</f>
        <v>30.282266567892073</v>
      </c>
    </row>
    <row r="150" spans="6:8" x14ac:dyDescent="0.25">
      <c r="F150" s="288">
        <v>143</v>
      </c>
      <c r="G150" s="289">
        <f t="shared" si="2"/>
        <v>8313.2095630416698</v>
      </c>
      <c r="H150" s="307">
        <f>NPV($B$10,$G$8:G150)</f>
        <v>30.282480143332389</v>
      </c>
    </row>
    <row r="151" spans="6:8" x14ac:dyDescent="0.25">
      <c r="F151" s="288">
        <v>144</v>
      </c>
      <c r="G151" s="289">
        <f t="shared" si="2"/>
        <v>8812.0021368241705</v>
      </c>
      <c r="H151" s="307">
        <f>NPV($B$10,$G$8:G151)</f>
        <v>30.282680488435691</v>
      </c>
    </row>
    <row r="152" spans="6:8" x14ac:dyDescent="0.25">
      <c r="F152" s="288">
        <v>145</v>
      </c>
      <c r="G152" s="289">
        <f t="shared" si="2"/>
        <v>9340.7222650336207</v>
      </c>
      <c r="H152" s="307">
        <f>NPV($B$10,$G$8:G152)</f>
        <v>30.282868422780385</v>
      </c>
    </row>
    <row r="153" spans="6:8" x14ac:dyDescent="0.25">
      <c r="F153" s="288">
        <v>146</v>
      </c>
      <c r="G153" s="289">
        <f t="shared" si="2"/>
        <v>9901.1656009356393</v>
      </c>
      <c r="H153" s="307">
        <f>NPV($B$10,$G$8:G153)</f>
        <v>30.283044715174523</v>
      </c>
    </row>
    <row r="154" spans="6:8" x14ac:dyDescent="0.25">
      <c r="F154" s="288">
        <v>147</v>
      </c>
      <c r="G154" s="289">
        <f t="shared" si="2"/>
        <v>10495.235536991779</v>
      </c>
      <c r="H154" s="307">
        <f>NPV($B$10,$G$8:G154)</f>
        <v>30.283210086800882</v>
      </c>
    </row>
    <row r="155" spans="6:8" x14ac:dyDescent="0.25">
      <c r="F155" s="288">
        <v>148</v>
      </c>
      <c r="G155" s="289">
        <f t="shared" si="2"/>
        <v>11124.949669211286</v>
      </c>
      <c r="H155" s="307">
        <f>NPV($B$10,$G$8:G155)</f>
        <v>30.283365214167201</v>
      </c>
    </row>
    <row r="156" spans="6:8" x14ac:dyDescent="0.25">
      <c r="F156" s="288">
        <v>149</v>
      </c>
      <c r="G156" s="289">
        <f t="shared" si="2"/>
        <v>11792.446649363965</v>
      </c>
      <c r="H156" s="307">
        <f>NPV($B$10,$G$8:G156)</f>
        <v>30.283510731873662</v>
      </c>
    </row>
    <row r="157" spans="6:8" x14ac:dyDescent="0.25">
      <c r="F157" s="288">
        <v>150</v>
      </c>
      <c r="G157" s="289">
        <f t="shared" si="2"/>
        <v>12499.993448325804</v>
      </c>
      <c r="H157" s="307">
        <f>NPV($B$10,$G$8:G157)</f>
        <v>30.283647235208921</v>
      </c>
    </row>
    <row r="158" spans="6:8" x14ac:dyDescent="0.25">
      <c r="F158" s="288">
        <v>151</v>
      </c>
      <c r="G158" s="289">
        <f t="shared" si="2"/>
        <v>13249.993055225354</v>
      </c>
      <c r="H158" s="307">
        <f>NPV($B$10,$G$8:G158)</f>
        <v>30.28377528258536</v>
      </c>
    </row>
    <row r="159" spans="6:8" x14ac:dyDescent="0.25">
      <c r="F159" s="288">
        <v>152</v>
      </c>
      <c r="G159" s="289">
        <f t="shared" si="2"/>
        <v>14044.992638538875</v>
      </c>
      <c r="H159" s="307">
        <f>NPV($B$10,$G$8:G159)</f>
        <v>30.283895397823439</v>
      </c>
    </row>
    <row r="160" spans="6:8" x14ac:dyDescent="0.25">
      <c r="F160" s="288">
        <v>153</v>
      </c>
      <c r="G160" s="289">
        <f t="shared" si="2"/>
        <v>14887.692196851209</v>
      </c>
      <c r="H160" s="307">
        <f>NPV($B$10,$G$8:G160)</f>
        <v>30.284008072294551</v>
      </c>
    </row>
    <row r="161" spans="6:8" x14ac:dyDescent="0.25">
      <c r="F161" s="288">
        <v>154</v>
      </c>
      <c r="G161" s="289">
        <f t="shared" si="2"/>
        <v>15780.953728662282</v>
      </c>
      <c r="H161" s="307">
        <f>NPV($B$10,$G$8:G161)</f>
        <v>30.284113766931178</v>
      </c>
    </row>
    <row r="162" spans="6:8" x14ac:dyDescent="0.25">
      <c r="F162" s="288">
        <v>155</v>
      </c>
      <c r="G162" s="289">
        <f t="shared" si="2"/>
        <v>16727.81095238202</v>
      </c>
      <c r="H162" s="307">
        <f>NPV($B$10,$G$8:G162)</f>
        <v>30.28421291411243</v>
      </c>
    </row>
    <row r="163" spans="6:8" x14ac:dyDescent="0.25">
      <c r="F163" s="288">
        <v>156</v>
      </c>
      <c r="G163" s="289">
        <f t="shared" si="2"/>
        <v>17731.479609524944</v>
      </c>
      <c r="H163" s="307">
        <f>NPV($B$10,$G$8:G163)</f>
        <v>30.284305919432903</v>
      </c>
    </row>
    <row r="164" spans="6:8" x14ac:dyDescent="0.25">
      <c r="F164" s="288">
        <v>157</v>
      </c>
      <c r="G164" s="289">
        <f t="shared" si="2"/>
        <v>18795.368386096441</v>
      </c>
      <c r="H164" s="307">
        <f>NPV($B$10,$G$8:G164)</f>
        <v>30.284393163361841</v>
      </c>
    </row>
    <row r="165" spans="6:8" x14ac:dyDescent="0.25">
      <c r="F165" s="288">
        <v>158</v>
      </c>
      <c r="G165" s="289">
        <f t="shared" si="2"/>
        <v>19923.090489262227</v>
      </c>
      <c r="H165" s="307">
        <f>NPV($B$10,$G$8:G165)</f>
        <v>30.284475002799606</v>
      </c>
    </row>
    <row r="166" spans="6:8" x14ac:dyDescent="0.25">
      <c r="F166" s="288">
        <v>159</v>
      </c>
      <c r="G166" s="289">
        <f t="shared" si="2"/>
        <v>21118.475918617962</v>
      </c>
      <c r="H166" s="307">
        <f>NPV($B$10,$G$8:G166)</f>
        <v>30.284551772537689</v>
      </c>
    </row>
    <row r="167" spans="6:8" x14ac:dyDescent="0.25">
      <c r="F167" s="288">
        <v>160</v>
      </c>
      <c r="G167" s="289">
        <f t="shared" si="2"/>
        <v>22385.584473735042</v>
      </c>
      <c r="H167" s="307">
        <f>NPV($B$10,$G$8:G167)</f>
        <v>30.284623786628273</v>
      </c>
    </row>
    <row r="168" spans="6:8" x14ac:dyDescent="0.25">
      <c r="F168" s="288">
        <v>161</v>
      </c>
      <c r="G168" s="289">
        <f t="shared" si="2"/>
        <v>23728.719542159146</v>
      </c>
      <c r="H168" s="307">
        <f>NPV($B$10,$G$8:G168)</f>
        <v>30.284691339669006</v>
      </c>
    </row>
    <row r="169" spans="6:8" x14ac:dyDescent="0.25">
      <c r="F169" s="288">
        <v>162</v>
      </c>
      <c r="G169" s="289">
        <f t="shared" si="2"/>
        <v>25152.442714688696</v>
      </c>
      <c r="H169" s="307">
        <f>NPV($B$10,$G$8:G169)</f>
        <v>30.284754708008098</v>
      </c>
    </row>
    <row r="170" spans="6:8" x14ac:dyDescent="0.25">
      <c r="F170" s="288">
        <v>163</v>
      </c>
      <c r="G170" s="289">
        <f t="shared" si="2"/>
        <v>26661.589277570019</v>
      </c>
      <c r="H170" s="307">
        <f>NPV($B$10,$G$8:G170)</f>
        <v>30.284814150874855</v>
      </c>
    </row>
    <row r="171" spans="6:8" x14ac:dyDescent="0.25">
      <c r="F171" s="288">
        <v>164</v>
      </c>
      <c r="G171" s="289">
        <f t="shared" si="2"/>
        <v>28261.284634224223</v>
      </c>
      <c r="H171" s="307">
        <f>NPV($B$10,$G$8:G171)</f>
        <v>30.284869911440129</v>
      </c>
    </row>
    <row r="172" spans="6:8" x14ac:dyDescent="0.25">
      <c r="F172" s="288">
        <v>165</v>
      </c>
      <c r="G172" s="289">
        <f t="shared" si="2"/>
        <v>29956.961712277676</v>
      </c>
      <c r="H172" s="307">
        <f>NPV($B$10,$G$8:G172)</f>
        <v>30.284922217811101</v>
      </c>
    </row>
    <row r="173" spans="6:8" x14ac:dyDescent="0.25">
      <c r="F173" s="288">
        <v>166</v>
      </c>
      <c r="G173" s="289">
        <f t="shared" si="2"/>
        <v>31754.379415014337</v>
      </c>
      <c r="H173" s="307">
        <f>NPV($B$10,$G$8:G173)</f>
        <v>30.284971283964396</v>
      </c>
    </row>
    <row r="174" spans="6:8" x14ac:dyDescent="0.25">
      <c r="F174" s="288">
        <v>167</v>
      </c>
      <c r="G174" s="289">
        <f t="shared" si="2"/>
        <v>33659.642179915201</v>
      </c>
      <c r="H174" s="307">
        <f>NPV($B$10,$G$8:G174)</f>
        <v>30.28501731062147</v>
      </c>
    </row>
    <row r="175" spans="6:8" x14ac:dyDescent="0.25">
      <c r="F175" s="288">
        <v>168</v>
      </c>
      <c r="G175" s="289">
        <f t="shared" si="2"/>
        <v>35679.220710710113</v>
      </c>
      <c r="H175" s="307">
        <f>NPV($B$10,$G$8:G175)</f>
        <v>30.2850604860697</v>
      </c>
    </row>
    <row r="176" spans="6:8" x14ac:dyDescent="0.25">
      <c r="F176" s="288">
        <v>169</v>
      </c>
      <c r="G176" s="289">
        <f t="shared" si="2"/>
        <v>37819.973953352724</v>
      </c>
      <c r="H176" s="307">
        <f>NPV($B$10,$G$8:G176)</f>
        <v>30.28510098693264</v>
      </c>
    </row>
    <row r="177" spans="6:8" x14ac:dyDescent="0.25">
      <c r="F177" s="288">
        <v>170</v>
      </c>
      <c r="G177" s="289">
        <f t="shared" si="2"/>
        <v>40089.172390553889</v>
      </c>
      <c r="H177" s="307">
        <f>NPV($B$10,$G$8:G177)</f>
        <v>30.285138978892565</v>
      </c>
    </row>
    <row r="178" spans="6:8" x14ac:dyDescent="0.25">
      <c r="F178" s="288">
        <v>171</v>
      </c>
      <c r="G178" s="289">
        <f t="shared" si="2"/>
        <v>42494.522733987127</v>
      </c>
      <c r="H178" s="307">
        <f>NPV($B$10,$G$8:G178)</f>
        <v>30.285174617368252</v>
      </c>
    </row>
    <row r="179" spans="6:8" x14ac:dyDescent="0.25">
      <c r="F179" s="288">
        <v>172</v>
      </c>
      <c r="G179" s="289">
        <f t="shared" si="2"/>
        <v>45044.194098026353</v>
      </c>
      <c r="H179" s="307">
        <f>NPV($B$10,$G$8:G179)</f>
        <v>30.28520804815075</v>
      </c>
    </row>
    <row r="180" spans="6:8" x14ac:dyDescent="0.25">
      <c r="F180" s="288">
        <v>173</v>
      </c>
      <c r="G180" s="289">
        <f t="shared" si="2"/>
        <v>47746.845743907936</v>
      </c>
      <c r="H180" s="307">
        <f>NPV($B$10,$G$8:G180)</f>
        <v>30.285239407999825</v>
      </c>
    </row>
    <row r="181" spans="6:8" x14ac:dyDescent="0.25">
      <c r="F181" s="288">
        <v>174</v>
      </c>
      <c r="G181" s="289">
        <f t="shared" si="2"/>
        <v>50611.656488542416</v>
      </c>
      <c r="H181" s="307">
        <f>NPV($B$10,$G$8:G181)</f>
        <v>30.285268825203378</v>
      </c>
    </row>
    <row r="182" spans="6:8" x14ac:dyDescent="0.25">
      <c r="F182" s="288">
        <v>175</v>
      </c>
      <c r="G182" s="289">
        <f t="shared" si="2"/>
        <v>53648.355877854963</v>
      </c>
      <c r="H182" s="307">
        <f>NPV($B$10,$G$8:G182)</f>
        <v>30.285296420102284</v>
      </c>
    </row>
    <row r="183" spans="6:8" x14ac:dyDescent="0.25">
      <c r="F183" s="288">
        <v>176</v>
      </c>
      <c r="G183" s="289">
        <f t="shared" si="2"/>
        <v>56867.257230526266</v>
      </c>
      <c r="H183" s="307">
        <f>NPV($B$10,$G$8:G183)</f>
        <v>30.285322305582678</v>
      </c>
    </row>
    <row r="184" spans="6:8" x14ac:dyDescent="0.25">
      <c r="F184" s="288">
        <v>177</v>
      </c>
      <c r="G184" s="289">
        <f t="shared" si="2"/>
        <v>60279.292664357847</v>
      </c>
      <c r="H184" s="307">
        <f>NPV($B$10,$G$8:G184)</f>
        <v>30.285346587537738</v>
      </c>
    </row>
    <row r="185" spans="6:8" x14ac:dyDescent="0.25">
      <c r="F185" s="288">
        <v>178</v>
      </c>
      <c r="G185" s="289">
        <f t="shared" si="2"/>
        <v>63896.050224219318</v>
      </c>
      <c r="H185" s="307">
        <f>NPV($B$10,$G$8:G185)</f>
        <v>30.285369365300888</v>
      </c>
    </row>
    <row r="186" spans="6:8" x14ac:dyDescent="0.25">
      <c r="F186" s="288">
        <v>179</v>
      </c>
      <c r="G186" s="289">
        <f t="shared" si="2"/>
        <v>67729.813237672483</v>
      </c>
      <c r="H186" s="307">
        <f>NPV($B$10,$G$8:G186)</f>
        <v>30.285390732052164</v>
      </c>
    </row>
    <row r="187" spans="6:8" x14ac:dyDescent="0.25">
      <c r="F187" s="288">
        <v>180</v>
      </c>
      <c r="G187" s="289">
        <f t="shared" si="2"/>
        <v>71793.602031932838</v>
      </c>
      <c r="H187" s="307">
        <f>NPV($B$10,$G$8:G187)</f>
        <v>30.285410775199377</v>
      </c>
    </row>
    <row r="188" spans="6:8" x14ac:dyDescent="0.25">
      <c r="F188" s="288">
        <v>181</v>
      </c>
      <c r="G188" s="289">
        <f t="shared" si="2"/>
        <v>76101.218153848808</v>
      </c>
      <c r="H188" s="307">
        <f>NPV($B$10,$G$8:G188)</f>
        <v>30.285429576735698</v>
      </c>
    </row>
    <row r="189" spans="6:8" x14ac:dyDescent="0.25">
      <c r="F189" s="288">
        <v>182</v>
      </c>
      <c r="G189" s="289">
        <f t="shared" si="2"/>
        <v>80667.291243079744</v>
      </c>
      <c r="H189" s="307">
        <f>NPV($B$10,$G$8:G189)</f>
        <v>30.285447213575079</v>
      </c>
    </row>
    <row r="190" spans="6:8" x14ac:dyDescent="0.25">
      <c r="F190" s="288">
        <v>183</v>
      </c>
      <c r="G190" s="289">
        <f t="shared" si="2"/>
        <v>85507.328717664539</v>
      </c>
      <c r="H190" s="307">
        <f>NPV($B$10,$G$8:G190)</f>
        <v>30.285463757866889</v>
      </c>
    </row>
    <row r="191" spans="6:8" x14ac:dyDescent="0.25">
      <c r="F191" s="288">
        <v>184</v>
      </c>
      <c r="G191" s="289">
        <f>G190*(1+$B$3)</f>
        <v>90637.768440724409</v>
      </c>
      <c r="H191" s="307">
        <f>NPV($B$10,$G$8:G191)</f>
        <v>30.285479277291067</v>
      </c>
    </row>
    <row r="192" spans="6:8" x14ac:dyDescent="0.25">
      <c r="F192" s="288">
        <v>185</v>
      </c>
      <c r="G192" s="289">
        <f t="shared" si="2"/>
        <v>96076.034547167874</v>
      </c>
      <c r="H192" s="307">
        <f>NPV($B$10,$G$8:G192)</f>
        <v>30.285493835334986</v>
      </c>
    </row>
    <row r="193" spans="6:8" x14ac:dyDescent="0.25">
      <c r="F193" s="288">
        <v>186</v>
      </c>
      <c r="G193" s="289">
        <f t="shared" si="2"/>
        <v>101840.59661999794</v>
      </c>
      <c r="H193" s="307">
        <f>NPV($B$10,$G$8:G193)</f>
        <v>30.285507491553176</v>
      </c>
    </row>
    <row r="194" spans="6:8" x14ac:dyDescent="0.25">
      <c r="F194" s="288">
        <v>187</v>
      </c>
      <c r="G194" s="289">
        <f t="shared" si="2"/>
        <v>107951.03241719783</v>
      </c>
      <c r="H194" s="307">
        <f>NPV($B$10,$G$8:G194)</f>
        <v>30.285520301810944</v>
      </c>
    </row>
    <row r="195" spans="6:8" x14ac:dyDescent="0.25">
      <c r="F195" s="288">
        <v>188</v>
      </c>
      <c r="G195" s="289">
        <f t="shared" si="2"/>
        <v>114428.09436222971</v>
      </c>
      <c r="H195" s="307">
        <f>NPV($B$10,$G$8:G195)</f>
        <v>30.285532318512924</v>
      </c>
    </row>
    <row r="196" spans="6:8" x14ac:dyDescent="0.25">
      <c r="F196" s="288">
        <v>189</v>
      </c>
      <c r="G196" s="289">
        <f t="shared" si="2"/>
        <v>121293.7800239635</v>
      </c>
      <c r="H196" s="307">
        <f>NPV($B$10,$G$8:G196)</f>
        <v>30.285543590817436</v>
      </c>
    </row>
    <row r="197" spans="6:8" x14ac:dyDescent="0.25">
      <c r="F197" s="288">
        <v>190</v>
      </c>
      <c r="G197" s="289">
        <f t="shared" si="2"/>
        <v>128571.40682540131</v>
      </c>
      <c r="H197" s="307">
        <f>NPV($B$10,$G$8:G197)</f>
        <v>30.285554164837592</v>
      </c>
    </row>
    <row r="198" spans="6:8" x14ac:dyDescent="0.25">
      <c r="F198" s="288">
        <v>191</v>
      </c>
      <c r="G198" s="289">
        <f t="shared" si="2"/>
        <v>136285.69123492538</v>
      </c>
      <c r="H198" s="307">
        <f>NPV($B$10,$G$8:G198)</f>
        <v>30.285564083829961</v>
      </c>
    </row>
    <row r="199" spans="6:8" x14ac:dyDescent="0.25">
      <c r="F199" s="288">
        <v>192</v>
      </c>
      <c r="G199" s="289">
        <f t="shared" si="2"/>
        <v>144462.83270902091</v>
      </c>
      <c r="H199" s="307">
        <f>NPV($B$10,$G$8:G199)</f>
        <v>30.285573388371471</v>
      </c>
    </row>
    <row r="200" spans="6:8" x14ac:dyDescent="0.25">
      <c r="F200" s="288">
        <v>193</v>
      </c>
      <c r="G200" s="289">
        <f t="shared" si="2"/>
        <v>153130.60267156217</v>
      </c>
      <c r="H200" s="307">
        <f>NPV($B$10,$G$8:G200)</f>
        <v>30.28558211652545</v>
      </c>
    </row>
    <row r="201" spans="6:8" x14ac:dyDescent="0.25">
      <c r="F201" s="288">
        <v>194</v>
      </c>
      <c r="G201" s="289">
        <f t="shared" ref="G201:G264" si="3">G200*(1+$B$3)</f>
        <v>162318.43883185592</v>
      </c>
      <c r="H201" s="307">
        <f>NPV($B$10,$G$8:G201)</f>
        <v>30.285590303997331</v>
      </c>
    </row>
    <row r="202" spans="6:8" x14ac:dyDescent="0.25">
      <c r="F202" s="288">
        <v>195</v>
      </c>
      <c r="G202" s="289">
        <f t="shared" si="3"/>
        <v>172057.54516176728</v>
      </c>
      <c r="H202" s="307">
        <f>NPV($B$10,$G$8:G202)</f>
        <v>30.285597984280685</v>
      </c>
    </row>
    <row r="203" spans="6:8" x14ac:dyDescent="0.25">
      <c r="F203" s="288">
        <v>196</v>
      </c>
      <c r="G203" s="289">
        <f t="shared" si="3"/>
        <v>182380.99787147332</v>
      </c>
      <c r="H203" s="307">
        <f>NPV($B$10,$G$8:G203)</f>
        <v>30.285605188794271</v>
      </c>
    </row>
    <row r="204" spans="6:8" x14ac:dyDescent="0.25">
      <c r="F204" s="288">
        <v>197</v>
      </c>
      <c r="G204" s="289">
        <f t="shared" si="3"/>
        <v>193323.85774376174</v>
      </c>
      <c r="H204" s="307">
        <f>NPV($B$10,$G$8:G204)</f>
        <v>30.285611947010558</v>
      </c>
    </row>
    <row r="205" spans="6:8" x14ac:dyDescent="0.25">
      <c r="F205" s="288">
        <v>198</v>
      </c>
      <c r="G205" s="289">
        <f t="shared" si="3"/>
        <v>204923.28920838746</v>
      </c>
      <c r="H205" s="307">
        <f>NPV($B$10,$G$8:G205)</f>
        <v>30.285618286576277</v>
      </c>
    </row>
    <row r="206" spans="6:8" x14ac:dyDescent="0.25">
      <c r="F206" s="288">
        <v>199</v>
      </c>
      <c r="G206" s="289">
        <f t="shared" si="3"/>
        <v>217218.68656089072</v>
      </c>
      <c r="H206" s="307">
        <f>NPV($B$10,$G$8:G206)</f>
        <v>30.285624233425537</v>
      </c>
    </row>
    <row r="207" spans="6:8" x14ac:dyDescent="0.25">
      <c r="F207" s="288">
        <v>200</v>
      </c>
      <c r="G207" s="289">
        <f t="shared" si="3"/>
        <v>230251.80775454419</v>
      </c>
      <c r="H207" s="307">
        <f>NPV($B$10,$G$8:G207)</f>
        <v>30.285629811885904</v>
      </c>
    </row>
    <row r="208" spans="6:8" x14ac:dyDescent="0.25">
      <c r="F208" s="288">
        <v>201</v>
      </c>
      <c r="G208" s="289">
        <f t="shared" si="3"/>
        <v>244066.91621981686</v>
      </c>
      <c r="H208" s="307">
        <f>NPV($B$10,$G$8:G208)</f>
        <v>30.28563504477793</v>
      </c>
    </row>
    <row r="209" spans="6:8" x14ac:dyDescent="0.25">
      <c r="F209" s="288">
        <v>202</v>
      </c>
      <c r="G209" s="289">
        <f t="shared" si="3"/>
        <v>258710.93119300588</v>
      </c>
      <c r="H209" s="307">
        <f>NPV($B$10,$G$8:G209)</f>
        <v>30.2856399535085</v>
      </c>
    </row>
    <row r="210" spans="6:8" x14ac:dyDescent="0.25">
      <c r="F210" s="288">
        <v>203</v>
      </c>
      <c r="G210" s="289">
        <f t="shared" si="3"/>
        <v>274233.58706458623</v>
      </c>
      <c r="H210" s="307">
        <f>NPV($B$10,$G$8:G210)</f>
        <v>30.28564455815842</v>
      </c>
    </row>
    <row r="211" spans="6:8" x14ac:dyDescent="0.25">
      <c r="F211" s="288">
        <v>204</v>
      </c>
      <c r="G211" s="289">
        <f t="shared" si="3"/>
        <v>290687.60228846141</v>
      </c>
      <c r="H211" s="307">
        <f>NPV($B$10,$G$8:G211)</f>
        <v>30.285648877564537</v>
      </c>
    </row>
    <row r="212" spans="6:8" x14ac:dyDescent="0.25">
      <c r="F212" s="288">
        <v>205</v>
      </c>
      <c r="G212" s="289">
        <f t="shared" si="3"/>
        <v>308128.85842576908</v>
      </c>
      <c r="H212" s="307">
        <f>NPV($B$10,$G$8:G212)</f>
        <v>30.285652929396822</v>
      </c>
    </row>
    <row r="213" spans="6:8" x14ac:dyDescent="0.25">
      <c r="F213" s="288">
        <v>206</v>
      </c>
      <c r="G213" s="289">
        <f t="shared" si="3"/>
        <v>326616.58993131522</v>
      </c>
      <c r="H213" s="307">
        <f>NPV($B$10,$G$8:G213)</f>
        <v>30.285656730230649</v>
      </c>
    </row>
    <row r="214" spans="6:8" x14ac:dyDescent="0.25">
      <c r="F214" s="288">
        <v>207</v>
      </c>
      <c r="G214" s="289">
        <f t="shared" si="3"/>
        <v>346213.58532719413</v>
      </c>
      <c r="H214" s="307">
        <f>NPV($B$10,$G$8:G214)</f>
        <v>30.285660295614594</v>
      </c>
    </row>
    <row r="215" spans="6:8" x14ac:dyDescent="0.25">
      <c r="F215" s="288">
        <v>208</v>
      </c>
      <c r="G215" s="289">
        <f t="shared" si="3"/>
        <v>366986.40044682578</v>
      </c>
      <c r="H215" s="307">
        <f>NPV($B$10,$G$8:G215)</f>
        <v>30.285663640134043</v>
      </c>
    </row>
    <row r="216" spans="6:8" x14ac:dyDescent="0.25">
      <c r="F216" s="288">
        <v>209</v>
      </c>
      <c r="G216" s="289">
        <f t="shared" si="3"/>
        <v>389005.58447363536</v>
      </c>
      <c r="H216" s="307">
        <f>NPV($B$10,$G$8:G216)</f>
        <v>30.285666777470873</v>
      </c>
    </row>
    <row r="217" spans="6:8" x14ac:dyDescent="0.25">
      <c r="F217" s="288">
        <v>210</v>
      </c>
      <c r="G217" s="289">
        <f t="shared" si="3"/>
        <v>412345.91954205348</v>
      </c>
      <c r="H217" s="307">
        <f>NPV($B$10,$G$8:G217)</f>
        <v>30.285669720459403</v>
      </c>
    </row>
    <row r="218" spans="6:8" x14ac:dyDescent="0.25">
      <c r="F218" s="288">
        <v>211</v>
      </c>
      <c r="G218" s="289">
        <f t="shared" si="3"/>
        <v>437086.67471457669</v>
      </c>
      <c r="H218" s="307">
        <f>NPV($B$10,$G$8:G218)</f>
        <v>30.28567248113891</v>
      </c>
    </row>
    <row r="219" spans="6:8" x14ac:dyDescent="0.25">
      <c r="F219" s="288">
        <v>212</v>
      </c>
      <c r="G219" s="289">
        <f t="shared" si="3"/>
        <v>463311.87519745133</v>
      </c>
      <c r="H219" s="307">
        <f>NPV($B$10,$G$8:G219)</f>
        <v>30.285675070802874</v>
      </c>
    </row>
    <row r="220" spans="6:8" x14ac:dyDescent="0.25">
      <c r="F220" s="288">
        <v>213</v>
      </c>
      <c r="G220" s="289">
        <f t="shared" si="3"/>
        <v>491110.58770929842</v>
      </c>
      <c r="H220" s="307">
        <f>NPV($B$10,$G$8:G220)</f>
        <v>30.285677500045175</v>
      </c>
    </row>
    <row r="221" spans="6:8" x14ac:dyDescent="0.25">
      <c r="F221" s="288">
        <v>214</v>
      </c>
      <c r="G221" s="289">
        <f t="shared" si="3"/>
        <v>520577.22297185636</v>
      </c>
      <c r="H221" s="307">
        <f>NPV($B$10,$G$8:G221)</f>
        <v>30.285679778803441</v>
      </c>
    </row>
    <row r="222" spans="6:8" x14ac:dyDescent="0.25">
      <c r="F222" s="288">
        <v>215</v>
      </c>
      <c r="G222" s="289">
        <f t="shared" si="3"/>
        <v>551811.85635016777</v>
      </c>
      <c r="H222" s="307">
        <f>NPV($B$10,$G$8:G222)</f>
        <v>30.285681916399692</v>
      </c>
    </row>
    <row r="223" spans="6:8" x14ac:dyDescent="0.25">
      <c r="F223" s="288">
        <v>216</v>
      </c>
      <c r="G223" s="289">
        <f t="shared" si="3"/>
        <v>584920.5677311779</v>
      </c>
      <c r="H223" s="307">
        <f>NPV($B$10,$G$8:G223)</f>
        <v>30.285683921578475</v>
      </c>
    </row>
    <row r="224" spans="6:8" x14ac:dyDescent="0.25">
      <c r="F224" s="288">
        <v>217</v>
      </c>
      <c r="G224" s="289">
        <f t="shared" si="3"/>
        <v>620015.80179504864</v>
      </c>
      <c r="H224" s="307">
        <f>NPV($B$10,$G$8:G224)</f>
        <v>30.285685802542641</v>
      </c>
    </row>
    <row r="225" spans="6:8" x14ac:dyDescent="0.25">
      <c r="F225" s="288">
        <v>218</v>
      </c>
      <c r="G225" s="289">
        <f t="shared" si="3"/>
        <v>657216.74990275165</v>
      </c>
      <c r="H225" s="307">
        <f>NPV($B$10,$G$8:G225)</f>
        <v>30.285687566986905</v>
      </c>
    </row>
    <row r="226" spans="6:8" x14ac:dyDescent="0.25">
      <c r="F226" s="288">
        <v>219</v>
      </c>
      <c r="G226" s="289">
        <f t="shared" si="3"/>
        <v>696649.7548969168</v>
      </c>
      <c r="H226" s="307">
        <f>NPV($B$10,$G$8:G226)</f>
        <v>30.28568922212931</v>
      </c>
    </row>
    <row r="227" spans="6:8" x14ac:dyDescent="0.25">
      <c r="F227" s="288">
        <v>220</v>
      </c>
      <c r="G227" s="289">
        <f t="shared" si="3"/>
        <v>738448.74019073183</v>
      </c>
      <c r="H227" s="307">
        <f>NPV($B$10,$G$8:G227)</f>
        <v>30.285690774740772</v>
      </c>
    </row>
    <row r="228" spans="6:8" x14ac:dyDescent="0.25">
      <c r="F228" s="288">
        <v>221</v>
      </c>
      <c r="G228" s="289">
        <f t="shared" si="3"/>
        <v>782755.66460217582</v>
      </c>
      <c r="H228" s="307">
        <f>NPV($B$10,$G$8:G228)</f>
        <v>30.285692231172764</v>
      </c>
    </row>
    <row r="229" spans="6:8" x14ac:dyDescent="0.25">
      <c r="F229" s="288">
        <v>222</v>
      </c>
      <c r="G229" s="289">
        <f t="shared" si="3"/>
        <v>829721.00447830639</v>
      </c>
      <c r="H229" s="307">
        <f>NPV($B$10,$G$8:G229)</f>
        <v>30.2856935973833</v>
      </c>
    </row>
    <row r="230" spans="6:8" x14ac:dyDescent="0.25">
      <c r="F230" s="288">
        <v>223</v>
      </c>
      <c r="G230" s="289">
        <f t="shared" si="3"/>
        <v>879504.26474700484</v>
      </c>
      <c r="H230" s="307">
        <f>NPV($B$10,$G$8:G230)</f>
        <v>30.285694878961326</v>
      </c>
    </row>
    <row r="231" spans="6:8" x14ac:dyDescent="0.25">
      <c r="F231" s="288">
        <v>224</v>
      </c>
      <c r="G231" s="289">
        <f t="shared" si="3"/>
        <v>932274.5206318252</v>
      </c>
      <c r="H231" s="307">
        <f>NPV($B$10,$G$8:G231)</f>
        <v>30.285696081149567</v>
      </c>
    </row>
    <row r="232" spans="6:8" x14ac:dyDescent="0.25">
      <c r="F232" s="288">
        <v>225</v>
      </c>
      <c r="G232" s="289">
        <f t="shared" si="3"/>
        <v>988210.99186973472</v>
      </c>
      <c r="H232" s="307">
        <f>NPV($B$10,$G$8:G232)</f>
        <v>30.285697208865962</v>
      </c>
    </row>
    <row r="233" spans="6:8" x14ac:dyDescent="0.25">
      <c r="F233" s="288">
        <v>226</v>
      </c>
      <c r="G233" s="289">
        <f t="shared" si="3"/>
        <v>1047503.6513819188</v>
      </c>
      <c r="H233" s="307">
        <f>NPV($B$10,$G$8:G233)</f>
        <v>30.285698266723823</v>
      </c>
    </row>
    <row r="234" spans="6:8" x14ac:dyDescent="0.25">
      <c r="F234" s="288">
        <v>227</v>
      </c>
      <c r="G234" s="289">
        <f t="shared" si="3"/>
        <v>1110353.8704648339</v>
      </c>
      <c r="H234" s="307">
        <f>NPV($B$10,$G$8:G234)</f>
        <v>30.28569925905067</v>
      </c>
    </row>
    <row r="235" spans="6:8" x14ac:dyDescent="0.25">
      <c r="F235" s="288">
        <v>228</v>
      </c>
      <c r="G235" s="289">
        <f t="shared" si="3"/>
        <v>1176975.102692724</v>
      </c>
      <c r="H235" s="307">
        <f>NPV($B$10,$G$8:G235)</f>
        <v>30.285700189905938</v>
      </c>
    </row>
    <row r="236" spans="6:8" x14ac:dyDescent="0.25">
      <c r="F236" s="288">
        <v>229</v>
      </c>
      <c r="G236" s="289">
        <f t="shared" si="3"/>
        <v>1247593.6088542875</v>
      </c>
      <c r="H236" s="307">
        <f>NPV($B$10,$G$8:G236)</f>
        <v>30.285701063097608</v>
      </c>
    </row>
    <row r="237" spans="6:8" x14ac:dyDescent="0.25">
      <c r="F237" s="288">
        <v>230</v>
      </c>
      <c r="G237" s="289">
        <f t="shared" si="3"/>
        <v>1322449.2253855448</v>
      </c>
      <c r="H237" s="307">
        <f>NPV($B$10,$G$8:G237)</f>
        <v>30.285701882197763</v>
      </c>
    </row>
    <row r="238" spans="6:8" x14ac:dyDescent="0.25">
      <c r="F238" s="288">
        <v>231</v>
      </c>
      <c r="G238" s="289">
        <f t="shared" si="3"/>
        <v>1401796.1789086775</v>
      </c>
      <c r="H238" s="307">
        <f>NPV($B$10,$G$8:G238)</f>
        <v>30.285702650557198</v>
      </c>
    </row>
    <row r="239" spans="6:8" x14ac:dyDescent="0.25">
      <c r="F239" s="288">
        <v>232</v>
      </c>
      <c r="G239" s="289">
        <f t="shared" si="3"/>
        <v>1485903.9496431982</v>
      </c>
      <c r="H239" s="307">
        <f>NPV($B$10,$G$8:G239)</f>
        <v>30.285703371319141</v>
      </c>
    </row>
    <row r="240" spans="6:8" x14ac:dyDescent="0.25">
      <c r="F240" s="288">
        <v>233</v>
      </c>
      <c r="G240" s="289">
        <f t="shared" si="3"/>
        <v>1575058.1866217901</v>
      </c>
      <c r="H240" s="307">
        <f>NPV($B$10,$G$8:G240)</f>
        <v>30.285704047432112</v>
      </c>
    </row>
    <row r="241" spans="6:8" x14ac:dyDescent="0.25">
      <c r="F241" s="288">
        <v>234</v>
      </c>
      <c r="G241" s="289">
        <f t="shared" si="3"/>
        <v>1669561.6778190976</v>
      </c>
      <c r="H241" s="307">
        <f>NPV($B$10,$G$8:G241)</f>
        <v>30.285704681661986</v>
      </c>
    </row>
    <row r="242" spans="6:8" x14ac:dyDescent="0.25">
      <c r="F242" s="288">
        <v>235</v>
      </c>
      <c r="G242" s="289">
        <f t="shared" si="3"/>
        <v>1769735.3784882436</v>
      </c>
      <c r="H242" s="307">
        <f>NPV($B$10,$G$8:G242)</f>
        <v>30.285705276603281</v>
      </c>
    </row>
    <row r="243" spans="6:8" x14ac:dyDescent="0.25">
      <c r="F243" s="288">
        <v>236</v>
      </c>
      <c r="G243" s="289">
        <f t="shared" si="3"/>
        <v>1875919.5011975383</v>
      </c>
      <c r="H243" s="307">
        <f>NPV($B$10,$G$8:G243)</f>
        <v>30.285705834689804</v>
      </c>
    </row>
    <row r="244" spans="6:8" x14ac:dyDescent="0.25">
      <c r="F244" s="288">
        <v>237</v>
      </c>
      <c r="G244" s="289">
        <f t="shared" si="3"/>
        <v>1988474.6712693907</v>
      </c>
      <c r="H244" s="307">
        <f>NPV($B$10,$G$8:G244)</f>
        <v>30.285706358204592</v>
      </c>
    </row>
    <row r="245" spans="6:8" x14ac:dyDescent="0.25">
      <c r="F245" s="288">
        <v>238</v>
      </c>
      <c r="G245" s="289">
        <f t="shared" si="3"/>
        <v>2107783.1515455544</v>
      </c>
      <c r="H245" s="307">
        <f>NPV($B$10,$G$8:G245)</f>
        <v>30.285706849289262</v>
      </c>
    </row>
    <row r="246" spans="6:8" x14ac:dyDescent="0.25">
      <c r="F246" s="288">
        <v>239</v>
      </c>
      <c r="G246" s="289">
        <f t="shared" si="3"/>
        <v>2234250.1406382876</v>
      </c>
      <c r="H246" s="307">
        <f>NPV($B$10,$G$8:G246)</f>
        <v>30.285707309952763</v>
      </c>
    </row>
    <row r="247" spans="6:8" x14ac:dyDescent="0.25">
      <c r="F247" s="288">
        <v>240</v>
      </c>
      <c r="G247" s="289">
        <f t="shared" si="3"/>
        <v>2368305.1490765852</v>
      </c>
      <c r="H247" s="307">
        <f>NPV($B$10,$G$8:G247)</f>
        <v>30.285707742079584</v>
      </c>
    </row>
    <row r="248" spans="6:8" x14ac:dyDescent="0.25">
      <c r="F248" s="288">
        <v>241</v>
      </c>
      <c r="G248" s="289">
        <f t="shared" si="3"/>
        <v>2510403.4580211802</v>
      </c>
      <c r="H248" s="307">
        <f>NPV($B$10,$G$8:G248)</f>
        <v>30.285708147437486</v>
      </c>
    </row>
    <row r="249" spans="6:8" x14ac:dyDescent="0.25">
      <c r="F249" s="288">
        <v>242</v>
      </c>
      <c r="G249" s="289">
        <f t="shared" si="3"/>
        <v>2661027.6655024514</v>
      </c>
      <c r="H249" s="307">
        <f>NPV($B$10,$G$8:G249)</f>
        <v>30.285708527684719</v>
      </c>
    </row>
    <row r="250" spans="6:8" x14ac:dyDescent="0.25">
      <c r="F250" s="288">
        <v>243</v>
      </c>
      <c r="G250" s="289">
        <f t="shared" si="3"/>
        <v>2820689.3254325986</v>
      </c>
      <c r="H250" s="307">
        <f>NPV($B$10,$G$8:G250)</f>
        <v>30.28570888437682</v>
      </c>
    </row>
    <row r="251" spans="6:8" x14ac:dyDescent="0.25">
      <c r="F251" s="288">
        <v>244</v>
      </c>
      <c r="G251" s="289">
        <f t="shared" si="3"/>
        <v>2989930.6849585548</v>
      </c>
      <c r="H251" s="307">
        <f>NPV($B$10,$G$8:G251)</f>
        <v>30.285709218972951</v>
      </c>
    </row>
    <row r="252" spans="6:8" x14ac:dyDescent="0.25">
      <c r="F252" s="288">
        <v>245</v>
      </c>
      <c r="G252" s="289">
        <f t="shared" si="3"/>
        <v>3169326.5260560685</v>
      </c>
      <c r="H252" s="307">
        <f>NPV($B$10,$G$8:G252)</f>
        <v>30.285709532841885</v>
      </c>
    </row>
    <row r="253" spans="6:8" x14ac:dyDescent="0.25">
      <c r="F253" s="288">
        <v>246</v>
      </c>
      <c r="G253" s="289">
        <f t="shared" si="3"/>
        <v>3359486.117619433</v>
      </c>
      <c r="H253" s="307">
        <f>NPV($B$10,$G$8:G253)</f>
        <v>30.28570982726761</v>
      </c>
    </row>
    <row r="254" spans="6:8" x14ac:dyDescent="0.25">
      <c r="F254" s="288">
        <v>247</v>
      </c>
      <c r="G254" s="289">
        <f t="shared" si="3"/>
        <v>3561055.2846765993</v>
      </c>
      <c r="H254" s="307">
        <f>NPV($B$10,$G$8:G254)</f>
        <v>30.285710103454573</v>
      </c>
    </row>
    <row r="255" spans="6:8" x14ac:dyDescent="0.25">
      <c r="F255" s="288">
        <v>248</v>
      </c>
      <c r="G255" s="289">
        <f t="shared" si="3"/>
        <v>3774718.6017571953</v>
      </c>
      <c r="H255" s="307">
        <f>NPV($B$10,$G$8:G255)</f>
        <v>30.285710362532608</v>
      </c>
    </row>
    <row r="256" spans="6:8" x14ac:dyDescent="0.25">
      <c r="F256" s="288">
        <v>249</v>
      </c>
      <c r="G256" s="289">
        <f t="shared" si="3"/>
        <v>4001201.717862627</v>
      </c>
      <c r="H256" s="307">
        <f>NPV($B$10,$G$8:G256)</f>
        <v>30.285710605561565</v>
      </c>
    </row>
    <row r="257" spans="6:8" x14ac:dyDescent="0.25">
      <c r="F257" s="288">
        <v>250</v>
      </c>
      <c r="G257" s="289">
        <f t="shared" si="3"/>
        <v>4241273.8209343851</v>
      </c>
      <c r="H257" s="307">
        <f>NPV($B$10,$G$8:G257)</f>
        <v>30.285710833535628</v>
      </c>
    </row>
    <row r="258" spans="6:8" x14ac:dyDescent="0.25">
      <c r="F258" s="288">
        <v>251</v>
      </c>
      <c r="G258" s="289">
        <f t="shared" si="3"/>
        <v>4495750.250190448</v>
      </c>
      <c r="H258" s="307">
        <f>NPV($B$10,$G$8:G258)</f>
        <v>30.285711047387405</v>
      </c>
    </row>
    <row r="259" spans="6:8" x14ac:dyDescent="0.25">
      <c r="F259" s="288">
        <v>252</v>
      </c>
      <c r="G259" s="289">
        <f t="shared" si="3"/>
        <v>4765495.265201875</v>
      </c>
      <c r="H259" s="307">
        <f>NPV($B$10,$G$8:G259)</f>
        <v>30.285711247991731</v>
      </c>
    </row>
    <row r="260" spans="6:8" x14ac:dyDescent="0.25">
      <c r="F260" s="288">
        <v>253</v>
      </c>
      <c r="G260" s="289">
        <f t="shared" si="3"/>
        <v>5051424.981113988</v>
      </c>
      <c r="H260" s="307">
        <f>NPV($B$10,$G$8:G260)</f>
        <v>30.285711436169233</v>
      </c>
    </row>
    <row r="261" spans="6:8" x14ac:dyDescent="0.25">
      <c r="F261" s="288">
        <v>254</v>
      </c>
      <c r="G261" s="289">
        <f t="shared" si="3"/>
        <v>5354510.4799808273</v>
      </c>
      <c r="H261" s="307">
        <f>NPV($B$10,$G$8:G261)</f>
        <v>30.285711612689724</v>
      </c>
    </row>
    <row r="262" spans="6:8" x14ac:dyDescent="0.25">
      <c r="F262" s="288">
        <v>255</v>
      </c>
      <c r="G262" s="289">
        <f t="shared" si="3"/>
        <v>5675781.1087796772</v>
      </c>
      <c r="H262" s="307">
        <f>NPV($B$10,$G$8:G262)</f>
        <v>30.285711778275321</v>
      </c>
    </row>
    <row r="263" spans="6:8" x14ac:dyDescent="0.25">
      <c r="F263" s="288">
        <v>256</v>
      </c>
      <c r="G263" s="289">
        <f t="shared" si="3"/>
        <v>6016327.9753064578</v>
      </c>
      <c r="H263" s="307">
        <f>NPV($B$10,$G$8:G263)</f>
        <v>30.285711933603402</v>
      </c>
    </row>
    <row r="264" spans="6:8" x14ac:dyDescent="0.25">
      <c r="F264" s="288">
        <v>257</v>
      </c>
      <c r="G264" s="289">
        <f t="shared" si="3"/>
        <v>6377307.6538248453</v>
      </c>
      <c r="H264" s="307">
        <f>NPV($B$10,$G$8:G264)</f>
        <v>30.285712079309388</v>
      </c>
    </row>
    <row r="265" spans="6:8" x14ac:dyDescent="0.25">
      <c r="F265" s="288">
        <v>258</v>
      </c>
      <c r="G265" s="289">
        <f t="shared" ref="G265:G328" si="4">G264*(1+$B$3)</f>
        <v>6759946.113054336</v>
      </c>
      <c r="H265" s="307">
        <f>NPV($B$10,$G$8:G265)</f>
        <v>30.285712215989339</v>
      </c>
    </row>
    <row r="266" spans="6:8" x14ac:dyDescent="0.25">
      <c r="F266" s="288">
        <v>259</v>
      </c>
      <c r="G266" s="289">
        <f t="shared" si="4"/>
        <v>7165542.8798375968</v>
      </c>
      <c r="H266" s="307">
        <f>NPV($B$10,$G$8:G266)</f>
        <v>30.285712344202391</v>
      </c>
    </row>
    <row r="267" spans="6:8" x14ac:dyDescent="0.25">
      <c r="F267" s="288">
        <v>260</v>
      </c>
      <c r="G267" s="289">
        <f t="shared" si="4"/>
        <v>7595475.4526278526</v>
      </c>
      <c r="H267" s="307">
        <f>NPV($B$10,$G$8:G267)</f>
        <v>30.285712464473043</v>
      </c>
    </row>
    <row r="268" spans="6:8" x14ac:dyDescent="0.25">
      <c r="F268" s="288">
        <v>261</v>
      </c>
      <c r="G268" s="289">
        <f t="shared" si="4"/>
        <v>8051203.9797855243</v>
      </c>
      <c r="H268" s="307">
        <f>NPV($B$10,$G$8:G268)</f>
        <v>30.285712577293303</v>
      </c>
    </row>
    <row r="269" spans="6:8" x14ac:dyDescent="0.25">
      <c r="F269" s="288">
        <v>262</v>
      </c>
      <c r="G269" s="289">
        <f t="shared" si="4"/>
        <v>8534276.2185726557</v>
      </c>
      <c r="H269" s="307">
        <f>NPV($B$10,$G$8:G269)</f>
        <v>30.285712683124693</v>
      </c>
    </row>
    <row r="270" spans="6:8" x14ac:dyDescent="0.25">
      <c r="F270" s="288">
        <v>263</v>
      </c>
      <c r="G270" s="289">
        <f t="shared" si="4"/>
        <v>9046332.7916870154</v>
      </c>
      <c r="H270" s="307">
        <f>NPV($B$10,$G$8:G270)</f>
        <v>30.285712782400161</v>
      </c>
    </row>
    <row r="271" spans="6:8" x14ac:dyDescent="0.25">
      <c r="F271" s="288">
        <v>264</v>
      </c>
      <c r="G271" s="289">
        <f t="shared" si="4"/>
        <v>9589112.7591882367</v>
      </c>
      <c r="H271" s="307">
        <f>NPV($B$10,$G$8:G271)</f>
        <v>30.285712875525814</v>
      </c>
    </row>
    <row r="272" spans="6:8" x14ac:dyDescent="0.25">
      <c r="F272" s="288">
        <v>265</v>
      </c>
      <c r="G272" s="289">
        <f t="shared" si="4"/>
        <v>10164459.524739532</v>
      </c>
      <c r="H272" s="307">
        <f>NPV($B$10,$G$8:G272)</f>
        <v>30.285712962882624</v>
      </c>
    </row>
    <row r="273" spans="6:8" x14ac:dyDescent="0.25">
      <c r="F273" s="288">
        <v>266</v>
      </c>
      <c r="G273" s="289">
        <f t="shared" si="4"/>
        <v>10774327.096223904</v>
      </c>
      <c r="H273" s="307">
        <f>NPV($B$10,$G$8:G273)</f>
        <v>30.285713044827951</v>
      </c>
    </row>
    <row r="274" spans="6:8" x14ac:dyDescent="0.25">
      <c r="F274" s="288">
        <v>267</v>
      </c>
      <c r="G274" s="289">
        <f t="shared" si="4"/>
        <v>11420786.721997339</v>
      </c>
      <c r="H274" s="307">
        <f>NPV($B$10,$G$8:G274)</f>
        <v>30.285713121697018</v>
      </c>
    </row>
    <row r="275" spans="6:8" x14ac:dyDescent="0.25">
      <c r="F275" s="288">
        <v>268</v>
      </c>
      <c r="G275" s="289">
        <f t="shared" si="4"/>
        <v>12106033.925317179</v>
      </c>
      <c r="H275" s="307">
        <f>NPV($B$10,$G$8:G275)</f>
        <v>30.285713193804284</v>
      </c>
    </row>
    <row r="276" spans="6:8" x14ac:dyDescent="0.25">
      <c r="F276" s="288">
        <v>269</v>
      </c>
      <c r="G276" s="289">
        <f t="shared" si="4"/>
        <v>12832395.960836211</v>
      </c>
      <c r="H276" s="307">
        <f>NPV($B$10,$G$8:G276)</f>
        <v>30.285713261444727</v>
      </c>
    </row>
    <row r="277" spans="6:8" x14ac:dyDescent="0.25">
      <c r="F277" s="288">
        <v>270</v>
      </c>
      <c r="G277" s="289">
        <f t="shared" si="4"/>
        <v>13602339.718486385</v>
      </c>
      <c r="H277" s="307">
        <f>NPV($B$10,$G$8:G277)</f>
        <v>30.285713324895056</v>
      </c>
    </row>
    <row r="278" spans="6:8" x14ac:dyDescent="0.25">
      <c r="F278" s="288">
        <v>271</v>
      </c>
      <c r="G278" s="289">
        <f t="shared" si="4"/>
        <v>14418480.101595569</v>
      </c>
      <c r="H278" s="307">
        <f>NPV($B$10,$G$8:G278)</f>
        <v>30.28571338441483</v>
      </c>
    </row>
    <row r="279" spans="6:8" x14ac:dyDescent="0.25">
      <c r="F279" s="288">
        <v>272</v>
      </c>
      <c r="G279" s="289">
        <f t="shared" si="4"/>
        <v>15283588.907691304</v>
      </c>
      <c r="H279" s="307">
        <f>NPV($B$10,$G$8:G279)</f>
        <v>30.285713440247545</v>
      </c>
    </row>
    <row r="280" spans="6:8" x14ac:dyDescent="0.25">
      <c r="F280" s="288">
        <v>273</v>
      </c>
      <c r="G280" s="289">
        <f t="shared" si="4"/>
        <v>16200604.242152782</v>
      </c>
      <c r="H280" s="307">
        <f>NPV($B$10,$G$8:G280)</f>
        <v>30.285713492621593</v>
      </c>
    </row>
    <row r="281" spans="6:8" x14ac:dyDescent="0.25">
      <c r="F281" s="288">
        <v>274</v>
      </c>
      <c r="G281" s="289">
        <f t="shared" si="4"/>
        <v>17172640.496681951</v>
      </c>
      <c r="H281" s="307">
        <f>NPV($B$10,$G$8:G281)</f>
        <v>30.285713541751228</v>
      </c>
    </row>
    <row r="282" spans="6:8" x14ac:dyDescent="0.25">
      <c r="F282" s="288">
        <v>275</v>
      </c>
      <c r="G282" s="289">
        <f t="shared" si="4"/>
        <v>18202998.926482867</v>
      </c>
      <c r="H282" s="307">
        <f>NPV($B$10,$G$8:G282)</f>
        <v>30.285713587837439</v>
      </c>
    </row>
    <row r="283" spans="6:8" x14ac:dyDescent="0.25">
      <c r="F283" s="288">
        <v>276</v>
      </c>
      <c r="G283" s="289">
        <f t="shared" si="4"/>
        <v>19295178.862071842</v>
      </c>
      <c r="H283" s="307">
        <f>NPV($B$10,$G$8:G283)</f>
        <v>30.285713631068749</v>
      </c>
    </row>
    <row r="284" spans="6:8" x14ac:dyDescent="0.25">
      <c r="F284" s="288">
        <v>277</v>
      </c>
      <c r="G284" s="289">
        <f t="shared" si="4"/>
        <v>20452889.593796153</v>
      </c>
      <c r="H284" s="307">
        <f>NPV($B$10,$G$8:G284)</f>
        <v>30.285713671622016</v>
      </c>
    </row>
    <row r="285" spans="6:8" x14ac:dyDescent="0.25">
      <c r="F285" s="288">
        <v>278</v>
      </c>
      <c r="G285" s="289">
        <f t="shared" si="4"/>
        <v>21680062.969423924</v>
      </c>
      <c r="H285" s="307">
        <f>NPV($B$10,$G$8:G285)</f>
        <v>30.285713709663135</v>
      </c>
    </row>
    <row r="286" spans="6:8" x14ac:dyDescent="0.25">
      <c r="F286" s="288">
        <v>279</v>
      </c>
      <c r="G286" s="289">
        <f t="shared" si="4"/>
        <v>22980866.747589361</v>
      </c>
      <c r="H286" s="307">
        <f>NPV($B$10,$G$8:G286)</f>
        <v>30.285713745347721</v>
      </c>
    </row>
    <row r="287" spans="6:8" x14ac:dyDescent="0.25">
      <c r="F287" s="288">
        <v>280</v>
      </c>
      <c r="G287" s="289">
        <f t="shared" si="4"/>
        <v>24359718.752444725</v>
      </c>
      <c r="H287" s="307">
        <f>NPV($B$10,$G$8:G287)</f>
        <v>30.285713778821762</v>
      </c>
    </row>
    <row r="288" spans="6:8" x14ac:dyDescent="0.25">
      <c r="F288" s="288">
        <v>281</v>
      </c>
      <c r="G288" s="289">
        <f t="shared" si="4"/>
        <v>25821301.877591409</v>
      </c>
      <c r="H288" s="307">
        <f>NPV($B$10,$G$8:G288)</f>
        <v>30.285713810222184</v>
      </c>
    </row>
    <row r="289" spans="6:8" x14ac:dyDescent="0.25">
      <c r="F289" s="288">
        <v>282</v>
      </c>
      <c r="G289" s="289">
        <f t="shared" si="4"/>
        <v>27370579.990246896</v>
      </c>
      <c r="H289" s="307">
        <f>NPV($B$10,$G$8:G289)</f>
        <v>30.285713839677452</v>
      </c>
    </row>
    <row r="290" spans="6:8" x14ac:dyDescent="0.25">
      <c r="F290" s="288">
        <v>283</v>
      </c>
      <c r="G290" s="289">
        <f t="shared" si="4"/>
        <v>29012814.789661709</v>
      </c>
      <c r="H290" s="307">
        <f>NPV($B$10,$G$8:G290)</f>
        <v>30.285713867308054</v>
      </c>
    </row>
    <row r="291" spans="6:8" x14ac:dyDescent="0.25">
      <c r="F291" s="288">
        <v>284</v>
      </c>
      <c r="G291" s="289">
        <f t="shared" si="4"/>
        <v>30753583.677041415</v>
      </c>
      <c r="H291" s="307">
        <f>NPV($B$10,$G$8:G291)</f>
        <v>30.285713893227026</v>
      </c>
    </row>
    <row r="292" spans="6:8" x14ac:dyDescent="0.25">
      <c r="F292" s="288">
        <v>285</v>
      </c>
      <c r="G292" s="289">
        <f t="shared" si="4"/>
        <v>32598798.697663903</v>
      </c>
      <c r="H292" s="307">
        <f>NPV($B$10,$G$8:G292)</f>
        <v>30.285713917540395</v>
      </c>
    </row>
    <row r="293" spans="6:8" x14ac:dyDescent="0.25">
      <c r="F293" s="288">
        <v>286</v>
      </c>
      <c r="G293" s="289">
        <f t="shared" si="4"/>
        <v>34554726.619523741</v>
      </c>
      <c r="H293" s="307">
        <f>NPV($B$10,$G$8:G293)</f>
        <v>30.28571394034763</v>
      </c>
    </row>
    <row r="294" spans="6:8" x14ac:dyDescent="0.25">
      <c r="F294" s="288">
        <v>287</v>
      </c>
      <c r="G294" s="289">
        <f t="shared" si="4"/>
        <v>36628010.216695167</v>
      </c>
      <c r="H294" s="307">
        <f>NPV($B$10,$G$8:G294)</f>
        <v>30.285713961742026</v>
      </c>
    </row>
    <row r="295" spans="6:8" x14ac:dyDescent="0.25">
      <c r="F295" s="288">
        <v>288</v>
      </c>
      <c r="G295" s="289">
        <f t="shared" si="4"/>
        <v>38825690.829696879</v>
      </c>
      <c r="H295" s="307">
        <f>NPV($B$10,$G$8:G295)</f>
        <v>30.285713981811107</v>
      </c>
    </row>
    <row r="296" spans="6:8" x14ac:dyDescent="0.25">
      <c r="F296" s="288">
        <v>289</v>
      </c>
      <c r="G296" s="289">
        <f t="shared" si="4"/>
        <v>41155232.279478692</v>
      </c>
      <c r="H296" s="307">
        <f>NPV($B$10,$G$8:G296)</f>
        <v>30.285714000636968</v>
      </c>
    </row>
    <row r="297" spans="6:8" x14ac:dyDescent="0.25">
      <c r="F297" s="288">
        <v>290</v>
      </c>
      <c r="G297" s="289">
        <f t="shared" si="4"/>
        <v>43624546.216247417</v>
      </c>
      <c r="H297" s="307">
        <f>NPV($B$10,$G$8:G297)</f>
        <v>30.285714018296627</v>
      </c>
    </row>
    <row r="298" spans="6:8" x14ac:dyDescent="0.25">
      <c r="F298" s="288">
        <v>291</v>
      </c>
      <c r="G298" s="289">
        <f t="shared" si="4"/>
        <v>46242018.989222266</v>
      </c>
      <c r="H298" s="307">
        <f>NPV($B$10,$G$8:G298)</f>
        <v>30.285714034862327</v>
      </c>
    </row>
    <row r="299" spans="6:8" x14ac:dyDescent="0.25">
      <c r="F299" s="288">
        <v>292</v>
      </c>
      <c r="G299" s="289">
        <f t="shared" si="4"/>
        <v>49016540.128575601</v>
      </c>
      <c r="H299" s="307">
        <f>NPV($B$10,$G$8:G299)</f>
        <v>30.285714050401833</v>
      </c>
    </row>
    <row r="300" spans="6:8" x14ac:dyDescent="0.25">
      <c r="F300" s="288">
        <v>293</v>
      </c>
      <c r="G300" s="289">
        <f t="shared" si="4"/>
        <v>51957532.536290139</v>
      </c>
      <c r="H300" s="307">
        <f>NPV($B$10,$G$8:G300)</f>
        <v>30.285714064978713</v>
      </c>
    </row>
    <row r="301" spans="6:8" x14ac:dyDescent="0.25">
      <c r="F301" s="288">
        <v>294</v>
      </c>
      <c r="G301" s="289">
        <f t="shared" si="4"/>
        <v>55074984.488467552</v>
      </c>
      <c r="H301" s="307">
        <f>NPV($B$10,$G$8:G301)</f>
        <v>30.285714078652596</v>
      </c>
    </row>
    <row r="302" spans="6:8" x14ac:dyDescent="0.25">
      <c r="F302" s="288">
        <v>295</v>
      </c>
      <c r="G302" s="289">
        <f t="shared" si="4"/>
        <v>58379483.557775609</v>
      </c>
      <c r="H302" s="307">
        <f>NPV($B$10,$G$8:G302)</f>
        <v>30.285714091479427</v>
      </c>
    </row>
    <row r="303" spans="6:8" x14ac:dyDescent="0.25">
      <c r="F303" s="288">
        <v>296</v>
      </c>
      <c r="G303" s="289">
        <f t="shared" si="4"/>
        <v>61882252.571242146</v>
      </c>
      <c r="H303" s="307">
        <f>NPV($B$10,$G$8:G303)</f>
        <v>30.285714103511676</v>
      </c>
    </row>
    <row r="304" spans="6:8" x14ac:dyDescent="0.25">
      <c r="F304" s="288">
        <v>297</v>
      </c>
      <c r="G304" s="289">
        <f t="shared" si="4"/>
        <v>65595187.725516677</v>
      </c>
      <c r="H304" s="307">
        <f>NPV($B$10,$G$8:G304)</f>
        <v>30.285714114798566</v>
      </c>
    </row>
    <row r="305" spans="6:8" x14ac:dyDescent="0.25">
      <c r="F305" s="288">
        <v>298</v>
      </c>
      <c r="G305" s="289">
        <f t="shared" si="4"/>
        <v>69530898.989047676</v>
      </c>
      <c r="H305" s="307">
        <f>NPV($B$10,$G$8:G305)</f>
        <v>30.285714125386271</v>
      </c>
    </row>
    <row r="306" spans="6:8" x14ac:dyDescent="0.25">
      <c r="F306" s="288">
        <v>299</v>
      </c>
      <c r="G306" s="289">
        <f t="shared" si="4"/>
        <v>73702752.928390548</v>
      </c>
      <c r="H306" s="307">
        <f>NPV($B$10,$G$8:G306)</f>
        <v>30.285714135318099</v>
      </c>
    </row>
    <row r="307" spans="6:8" x14ac:dyDescent="0.25">
      <c r="F307" s="288">
        <v>300</v>
      </c>
      <c r="G307" s="289">
        <f t="shared" si="4"/>
        <v>78124918.104093984</v>
      </c>
      <c r="H307" s="307">
        <f>NPV($B$10,$G$8:G307)</f>
        <v>30.285714144634678</v>
      </c>
    </row>
    <row r="308" spans="6:8" x14ac:dyDescent="0.25">
      <c r="F308" s="288">
        <v>301</v>
      </c>
      <c r="G308" s="289">
        <f t="shared" si="4"/>
        <v>82812413.190339625</v>
      </c>
      <c r="H308" s="307">
        <f>NPV($B$10,$G$8:G308)</f>
        <v>30.285714153374126</v>
      </c>
    </row>
    <row r="309" spans="6:8" x14ac:dyDescent="0.25">
      <c r="F309" s="288">
        <v>302</v>
      </c>
      <c r="G309" s="289">
        <f t="shared" si="4"/>
        <v>87781157.98176001</v>
      </c>
      <c r="H309" s="307">
        <f>NPV($B$10,$G$8:G309)</f>
        <v>30.285714161572194</v>
      </c>
    </row>
    <row r="310" spans="6:8" x14ac:dyDescent="0.25">
      <c r="F310" s="288">
        <v>303</v>
      </c>
      <c r="G310" s="289">
        <f t="shared" si="4"/>
        <v>93048027.460665613</v>
      </c>
      <c r="H310" s="307">
        <f>NPV($B$10,$G$8:G310)</f>
        <v>30.285714169262416</v>
      </c>
    </row>
    <row r="311" spans="6:8" x14ac:dyDescent="0.25">
      <c r="F311" s="288">
        <v>304</v>
      </c>
      <c r="G311" s="289">
        <f t="shared" si="4"/>
        <v>98630909.108305559</v>
      </c>
      <c r="H311" s="307">
        <f>NPV($B$10,$G$8:G311)</f>
        <v>30.285714176476247</v>
      </c>
    </row>
    <row r="312" spans="6:8" x14ac:dyDescent="0.25">
      <c r="F312" s="288">
        <v>305</v>
      </c>
      <c r="G312" s="289">
        <f t="shared" si="4"/>
        <v>104548763.6548039</v>
      </c>
      <c r="H312" s="307">
        <f>NPV($B$10,$G$8:G312)</f>
        <v>30.285714183243204</v>
      </c>
    </row>
    <row r="313" spans="6:8" x14ac:dyDescent="0.25">
      <c r="F313" s="288">
        <v>306</v>
      </c>
      <c r="G313" s="289">
        <f t="shared" si="4"/>
        <v>110821689.47409214</v>
      </c>
      <c r="H313" s="307">
        <f>NPV($B$10,$G$8:G313)</f>
        <v>30.285714189590973</v>
      </c>
    </row>
    <row r="314" spans="6:8" x14ac:dyDescent="0.25">
      <c r="F314" s="288">
        <v>307</v>
      </c>
      <c r="G314" s="289">
        <f t="shared" si="4"/>
        <v>117470990.84253767</v>
      </c>
      <c r="H314" s="307">
        <f>NPV($B$10,$G$8:G314)</f>
        <v>30.285714195545516</v>
      </c>
    </row>
    <row r="315" spans="6:8" x14ac:dyDescent="0.25">
      <c r="F315" s="288">
        <v>308</v>
      </c>
      <c r="G315" s="289">
        <f t="shared" si="4"/>
        <v>124519250.29308994</v>
      </c>
      <c r="H315" s="307">
        <f>NPV($B$10,$G$8:G315)</f>
        <v>30.285714201131196</v>
      </c>
    </row>
    <row r="316" spans="6:8" x14ac:dyDescent="0.25">
      <c r="F316" s="288">
        <v>309</v>
      </c>
      <c r="G316" s="289">
        <f t="shared" si="4"/>
        <v>131990405.31067534</v>
      </c>
      <c r="H316" s="307">
        <f>NPV($B$10,$G$8:G316)</f>
        <v>30.285714206370855</v>
      </c>
    </row>
    <row r="317" spans="6:8" x14ac:dyDescent="0.25">
      <c r="F317" s="288">
        <v>310</v>
      </c>
      <c r="G317" s="289">
        <f t="shared" si="4"/>
        <v>139909829.62931585</v>
      </c>
      <c r="H317" s="307">
        <f>NPV($B$10,$G$8:G317)</f>
        <v>30.285714211285939</v>
      </c>
    </row>
    <row r="318" spans="6:8" x14ac:dyDescent="0.25">
      <c r="F318" s="288">
        <v>311</v>
      </c>
      <c r="G318" s="289">
        <f t="shared" si="4"/>
        <v>148304419.40707481</v>
      </c>
      <c r="H318" s="307">
        <f>NPV($B$10,$G$8:G318)</f>
        <v>30.285714215896544</v>
      </c>
    </row>
    <row r="319" spans="6:8" x14ac:dyDescent="0.25">
      <c r="F319" s="288">
        <v>312</v>
      </c>
      <c r="G319" s="289">
        <f t="shared" si="4"/>
        <v>157202684.57149932</v>
      </c>
      <c r="H319" s="307">
        <f>NPV($B$10,$G$8:G319)</f>
        <v>30.285714220221536</v>
      </c>
    </row>
    <row r="320" spans="6:8" x14ac:dyDescent="0.25">
      <c r="F320" s="288">
        <v>313</v>
      </c>
      <c r="G320" s="289">
        <f t="shared" si="4"/>
        <v>166634845.6457893</v>
      </c>
      <c r="H320" s="307">
        <f>NPV($B$10,$G$8:G320)</f>
        <v>30.285714224278607</v>
      </c>
    </row>
    <row r="321" spans="6:8" x14ac:dyDescent="0.25">
      <c r="F321" s="288">
        <v>314</v>
      </c>
      <c r="G321" s="289">
        <f t="shared" si="4"/>
        <v>176632936.38453665</v>
      </c>
      <c r="H321" s="307">
        <f>NPV($B$10,$G$8:G321)</f>
        <v>30.285714228084355</v>
      </c>
    </row>
    <row r="322" spans="6:8" x14ac:dyDescent="0.25">
      <c r="F322" s="288">
        <v>315</v>
      </c>
      <c r="G322" s="289">
        <f t="shared" si="4"/>
        <v>187230912.56760886</v>
      </c>
      <c r="H322" s="307">
        <f>NPV($B$10,$G$8:G322)</f>
        <v>30.285714231654357</v>
      </c>
    </row>
    <row r="323" spans="6:8" x14ac:dyDescent="0.25">
      <c r="F323" s="288">
        <v>316</v>
      </c>
      <c r="G323" s="289">
        <f t="shared" si="4"/>
        <v>198464767.32166541</v>
      </c>
      <c r="H323" s="307">
        <f>NPV($B$10,$G$8:G323)</f>
        <v>30.285714235003201</v>
      </c>
    </row>
    <row r="324" spans="6:8" x14ac:dyDescent="0.25">
      <c r="F324" s="288">
        <v>317</v>
      </c>
      <c r="G324" s="289">
        <f t="shared" si="4"/>
        <v>210372653.36096534</v>
      </c>
      <c r="H324" s="307">
        <f>NPV($B$10,$G$8:G324)</f>
        <v>30.2857142381446</v>
      </c>
    </row>
    <row r="325" spans="6:8" x14ac:dyDescent="0.25">
      <c r="F325" s="288">
        <v>318</v>
      </c>
      <c r="G325" s="289">
        <f t="shared" si="4"/>
        <v>222995012.56262326</v>
      </c>
      <c r="H325" s="307">
        <f>NPV($B$10,$G$8:G325)</f>
        <v>30.285714241091394</v>
      </c>
    </row>
    <row r="326" spans="6:8" x14ac:dyDescent="0.25">
      <c r="F326" s="288">
        <v>319</v>
      </c>
      <c r="G326" s="289">
        <f t="shared" si="4"/>
        <v>236374713.31638068</v>
      </c>
      <c r="H326" s="307">
        <f>NPV($B$10,$G$8:G326)</f>
        <v>30.285714243855644</v>
      </c>
    </row>
    <row r="327" spans="6:8" x14ac:dyDescent="0.25">
      <c r="F327" s="288">
        <v>320</v>
      </c>
      <c r="G327" s="289">
        <f t="shared" si="4"/>
        <v>250557196.11536354</v>
      </c>
      <c r="H327" s="307">
        <f>NPV($B$10,$G$8:G327)</f>
        <v>30.285714246448659</v>
      </c>
    </row>
    <row r="328" spans="6:8" x14ac:dyDescent="0.25">
      <c r="F328" s="288">
        <v>321</v>
      </c>
      <c r="G328" s="289">
        <f t="shared" si="4"/>
        <v>265590627.88228536</v>
      </c>
      <c r="H328" s="307">
        <f>NPV($B$10,$G$8:G328)</f>
        <v>30.285714248881042</v>
      </c>
    </row>
    <row r="329" spans="6:8" x14ac:dyDescent="0.25">
      <c r="F329" s="288">
        <v>322</v>
      </c>
      <c r="G329" s="289">
        <f t="shared" ref="G329:G337" si="5">G328*(1+$B$3)</f>
        <v>281526065.55522251</v>
      </c>
      <c r="H329" s="307">
        <f>NPV($B$10,$G$8:G329)</f>
        <v>30.285714251162748</v>
      </c>
    </row>
    <row r="330" spans="6:8" x14ac:dyDescent="0.25">
      <c r="F330" s="288">
        <v>323</v>
      </c>
      <c r="G330" s="289">
        <f t="shared" si="5"/>
        <v>298417629.48853588</v>
      </c>
      <c r="H330" s="307">
        <f>NPV($B$10,$G$8:G330)</f>
        <v>30.285714253303109</v>
      </c>
    </row>
    <row r="331" spans="6:8" x14ac:dyDescent="0.25">
      <c r="F331" s="288">
        <v>324</v>
      </c>
      <c r="G331" s="289">
        <f t="shared" si="5"/>
        <v>316322687.25784802</v>
      </c>
      <c r="H331" s="307">
        <f>NPV($B$10,$G$8:G331)</f>
        <v>30.285714255310882</v>
      </c>
    </row>
    <row r="332" spans="6:8" x14ac:dyDescent="0.25">
      <c r="F332" s="288">
        <v>325</v>
      </c>
      <c r="G332" s="289">
        <f t="shared" si="5"/>
        <v>335302048.49331892</v>
      </c>
      <c r="H332" s="307">
        <f>NPV($B$10,$G$8:G332)</f>
        <v>30.285714257194279</v>
      </c>
    </row>
    <row r="333" spans="6:8" x14ac:dyDescent="0.25">
      <c r="F333" s="288">
        <v>326</v>
      </c>
      <c r="G333" s="289">
        <f t="shared" si="5"/>
        <v>355420171.40291804</v>
      </c>
      <c r="H333" s="307">
        <f>NPV($B$10,$G$8:G333)</f>
        <v>30.285714258961011</v>
      </c>
    </row>
    <row r="334" spans="6:8" x14ac:dyDescent="0.25">
      <c r="F334" s="288">
        <v>327</v>
      </c>
      <c r="G334" s="289">
        <f t="shared" si="5"/>
        <v>376745381.68709314</v>
      </c>
      <c r="H334" s="307">
        <f>NPV($B$10,$G$8:G334)</f>
        <v>30.285714260618292</v>
      </c>
    </row>
    <row r="335" spans="6:8" x14ac:dyDescent="0.25">
      <c r="F335" s="288">
        <v>328</v>
      </c>
      <c r="G335" s="289">
        <f t="shared" si="5"/>
        <v>399350104.58831877</v>
      </c>
      <c r="H335" s="307">
        <f>NPV($B$10,$G$8:G335)</f>
        <v>30.28571426217291</v>
      </c>
    </row>
    <row r="336" spans="6:8" x14ac:dyDescent="0.25">
      <c r="F336" s="288">
        <v>329</v>
      </c>
      <c r="G336" s="289">
        <f t="shared" si="5"/>
        <v>423311110.8636179</v>
      </c>
      <c r="H336" s="307">
        <f>NPV($B$10,$G$8:G336)</f>
        <v>30.285714263631224</v>
      </c>
    </row>
    <row r="337" spans="6:8" x14ac:dyDescent="0.25">
      <c r="F337" s="288">
        <v>330</v>
      </c>
      <c r="G337" s="289">
        <f t="shared" si="5"/>
        <v>448709777.51543498</v>
      </c>
      <c r="H337" s="307">
        <f>NPV($B$10,$G$8:G337)</f>
        <v>30.285714264999203</v>
      </c>
    </row>
    <row r="338" spans="6:8" x14ac:dyDescent="0.25">
      <c r="F338" s="288">
        <v>331</v>
      </c>
      <c r="G338" s="289">
        <f t="shared" ref="G338:G401" si="6">G337*(1+$B$3)</f>
        <v>475632364.16636109</v>
      </c>
      <c r="H338" s="307">
        <f>NPV($B$10,$G$8:G338)</f>
        <v>30.285714266282437</v>
      </c>
    </row>
    <row r="339" spans="6:8" x14ac:dyDescent="0.25">
      <c r="F339" s="288">
        <v>332</v>
      </c>
      <c r="G339" s="289">
        <f t="shared" si="6"/>
        <v>504170306.01634276</v>
      </c>
      <c r="H339" s="307">
        <f>NPV($B$10,$G$8:G339)</f>
        <v>30.285714267486178</v>
      </c>
    </row>
    <row r="340" spans="6:8" x14ac:dyDescent="0.25">
      <c r="F340" s="288">
        <v>333</v>
      </c>
      <c r="G340" s="289">
        <f t="shared" si="6"/>
        <v>534420524.37732333</v>
      </c>
      <c r="H340" s="307">
        <f>NPV($B$10,$G$8:G340)</f>
        <v>30.285714268615354</v>
      </c>
    </row>
    <row r="341" spans="6:8" x14ac:dyDescent="0.25">
      <c r="F341" s="288">
        <v>334</v>
      </c>
      <c r="G341" s="289">
        <f t="shared" si="6"/>
        <v>566485755.83996272</v>
      </c>
      <c r="H341" s="307">
        <f>NPV($B$10,$G$8:G341)</f>
        <v>30.285714269674578</v>
      </c>
    </row>
    <row r="342" spans="6:8" x14ac:dyDescent="0.25">
      <c r="F342" s="288">
        <v>335</v>
      </c>
      <c r="G342" s="289">
        <f t="shared" si="6"/>
        <v>600474901.19036055</v>
      </c>
      <c r="H342" s="307">
        <f>NPV($B$10,$G$8:G342)</f>
        <v>30.285714270668191</v>
      </c>
    </row>
    <row r="343" spans="6:8" x14ac:dyDescent="0.25">
      <c r="F343" s="288">
        <v>336</v>
      </c>
      <c r="G343" s="289">
        <f t="shared" si="6"/>
        <v>636503395.26178217</v>
      </c>
      <c r="H343" s="307">
        <f>NPV($B$10,$G$8:G343)</f>
        <v>30.285714271600252</v>
      </c>
    </row>
    <row r="344" spans="6:8" x14ac:dyDescent="0.25">
      <c r="F344" s="288">
        <v>337</v>
      </c>
      <c r="G344" s="289">
        <f t="shared" si="6"/>
        <v>674693598.97748911</v>
      </c>
      <c r="H344" s="307">
        <f>NPV($B$10,$G$8:G344)</f>
        <v>30.285714272474571</v>
      </c>
    </row>
    <row r="345" spans="6:8" x14ac:dyDescent="0.25">
      <c r="F345" s="288">
        <v>338</v>
      </c>
      <c r="G345" s="289">
        <f t="shared" si="6"/>
        <v>715175214.91613853</v>
      </c>
      <c r="H345" s="307">
        <f>NPV($B$10,$G$8:G345)</f>
        <v>30.285714273294733</v>
      </c>
    </row>
    <row r="346" spans="6:8" x14ac:dyDescent="0.25">
      <c r="F346" s="288">
        <v>339</v>
      </c>
      <c r="G346" s="289">
        <f t="shared" si="6"/>
        <v>758085727.81110692</v>
      </c>
      <c r="H346" s="307">
        <f>NPV($B$10,$G$8:G346)</f>
        <v>30.285714274064087</v>
      </c>
    </row>
    <row r="347" spans="6:8" x14ac:dyDescent="0.25">
      <c r="F347" s="288">
        <v>340</v>
      </c>
      <c r="G347" s="289">
        <f t="shared" si="6"/>
        <v>803570871.4797734</v>
      </c>
      <c r="H347" s="307">
        <f>NPV($B$10,$G$8:G347)</f>
        <v>30.285714274785786</v>
      </c>
    </row>
    <row r="348" spans="6:8" x14ac:dyDescent="0.25">
      <c r="F348" s="288">
        <v>341</v>
      </c>
      <c r="G348" s="289">
        <f t="shared" si="6"/>
        <v>851785123.76855981</v>
      </c>
      <c r="H348" s="307">
        <f>NPV($B$10,$G$8:G348)</f>
        <v>30.285714275462773</v>
      </c>
    </row>
    <row r="349" spans="6:8" x14ac:dyDescent="0.25">
      <c r="F349" s="288">
        <v>342</v>
      </c>
      <c r="G349" s="289">
        <f t="shared" si="6"/>
        <v>902892231.19467342</v>
      </c>
      <c r="H349" s="307">
        <f>NPV($B$10,$G$8:G349)</f>
        <v>30.285714276097824</v>
      </c>
    </row>
    <row r="350" spans="6:8" x14ac:dyDescent="0.25">
      <c r="F350" s="288">
        <v>343</v>
      </c>
      <c r="G350" s="289">
        <f t="shared" si="6"/>
        <v>957065765.06635392</v>
      </c>
      <c r="H350" s="307">
        <f>NPV($B$10,$G$8:G350)</f>
        <v>30.285714276693536</v>
      </c>
    </row>
    <row r="351" spans="6:8" x14ac:dyDescent="0.25">
      <c r="F351" s="288">
        <v>344</v>
      </c>
      <c r="G351" s="289">
        <f t="shared" si="6"/>
        <v>1014489710.9703352</v>
      </c>
      <c r="H351" s="307">
        <f>NPV($B$10,$G$8:G351)</f>
        <v>30.285714277252342</v>
      </c>
    </row>
    <row r="352" spans="6:8" x14ac:dyDescent="0.25">
      <c r="F352" s="288">
        <v>345</v>
      </c>
      <c r="G352" s="289">
        <f t="shared" si="6"/>
        <v>1075359093.6285553</v>
      </c>
      <c r="H352" s="307">
        <f>NPV($B$10,$G$8:G352)</f>
        <v>30.285714277776535</v>
      </c>
    </row>
    <row r="353" spans="6:8" x14ac:dyDescent="0.25">
      <c r="F353" s="288">
        <v>346</v>
      </c>
      <c r="G353" s="289">
        <f t="shared" si="6"/>
        <v>1139880639.2462687</v>
      </c>
      <c r="H353" s="307">
        <f>NPV($B$10,$G$8:G353)</f>
        <v>30.285714278268255</v>
      </c>
    </row>
    <row r="354" spans="6:8" x14ac:dyDescent="0.25">
      <c r="F354" s="288">
        <v>347</v>
      </c>
      <c r="G354" s="289">
        <f t="shared" si="6"/>
        <v>1208273477.6010449</v>
      </c>
      <c r="H354" s="307">
        <f>NPV($B$10,$G$8:G354)</f>
        <v>30.285714278729515</v>
      </c>
    </row>
    <row r="355" spans="6:8" x14ac:dyDescent="0.25">
      <c r="F355" s="288">
        <v>348</v>
      </c>
      <c r="G355" s="289">
        <f t="shared" si="6"/>
        <v>1280769886.2571077</v>
      </c>
      <c r="H355" s="307">
        <f>NPV($B$10,$G$8:G355)</f>
        <v>30.2857142791622</v>
      </c>
    </row>
    <row r="356" spans="6:8" x14ac:dyDescent="0.25">
      <c r="F356" s="288">
        <v>349</v>
      </c>
      <c r="G356" s="289">
        <f t="shared" si="6"/>
        <v>1357616079.4325342</v>
      </c>
      <c r="H356" s="307">
        <f>NPV($B$10,$G$8:G356)</f>
        <v>30.285714279568083</v>
      </c>
    </row>
    <row r="357" spans="6:8" x14ac:dyDescent="0.25">
      <c r="F357" s="288">
        <v>350</v>
      </c>
      <c r="G357" s="289">
        <f t="shared" si="6"/>
        <v>1439073044.1984863</v>
      </c>
      <c r="H357" s="307">
        <f>NPV($B$10,$G$8:G357)</f>
        <v>30.28571427994882</v>
      </c>
    </row>
    <row r="358" spans="6:8" x14ac:dyDescent="0.25">
      <c r="F358" s="288">
        <v>351</v>
      </c>
      <c r="G358" s="289">
        <f t="shared" si="6"/>
        <v>1525417426.8503957</v>
      </c>
      <c r="H358" s="307">
        <f>NPV($B$10,$G$8:G358)</f>
        <v>30.285714280305971</v>
      </c>
    </row>
    <row r="359" spans="6:8" x14ac:dyDescent="0.25">
      <c r="F359" s="288">
        <v>352</v>
      </c>
      <c r="G359" s="289">
        <f t="shared" si="6"/>
        <v>1616942472.4614196</v>
      </c>
      <c r="H359" s="307">
        <f>NPV($B$10,$G$8:G359)</f>
        <v>30.285714280641002</v>
      </c>
    </row>
    <row r="360" spans="6:8" x14ac:dyDescent="0.25">
      <c r="F360" s="288">
        <v>353</v>
      </c>
      <c r="G360" s="289">
        <f t="shared" si="6"/>
        <v>1713959020.8091049</v>
      </c>
      <c r="H360" s="307">
        <f>NPV($B$10,$G$8:G360)</f>
        <v>30.285714280955276</v>
      </c>
    </row>
    <row r="361" spans="6:8" x14ac:dyDescent="0.25">
      <c r="F361" s="288">
        <v>354</v>
      </c>
      <c r="G361" s="289">
        <f t="shared" si="6"/>
        <v>1816796562.0576513</v>
      </c>
      <c r="H361" s="307">
        <f>NPV($B$10,$G$8:G361)</f>
        <v>30.285714281250083</v>
      </c>
    </row>
    <row r="362" spans="6:8" x14ac:dyDescent="0.25">
      <c r="F362" s="288">
        <v>355</v>
      </c>
      <c r="G362" s="289">
        <f t="shared" si="6"/>
        <v>1925804355.7811105</v>
      </c>
      <c r="H362" s="307">
        <f>NPV($B$10,$G$8:G362)</f>
        <v>30.285714281526626</v>
      </c>
    </row>
    <row r="363" spans="6:8" x14ac:dyDescent="0.25">
      <c r="F363" s="288">
        <v>356</v>
      </c>
      <c r="G363" s="289">
        <f t="shared" si="6"/>
        <v>2041352617.1279774</v>
      </c>
      <c r="H363" s="307">
        <f>NPV($B$10,$G$8:G363)</f>
        <v>30.285714281786039</v>
      </c>
    </row>
    <row r="364" spans="6:8" x14ac:dyDescent="0.25">
      <c r="F364" s="288">
        <v>357</v>
      </c>
      <c r="G364" s="289">
        <f t="shared" si="6"/>
        <v>2163833774.1556563</v>
      </c>
      <c r="H364" s="307">
        <f>NPV($B$10,$G$8:G364)</f>
        <v>30.285714282029385</v>
      </c>
    </row>
    <row r="365" spans="6:8" x14ac:dyDescent="0.25">
      <c r="F365" s="288">
        <v>358</v>
      </c>
      <c r="G365" s="289">
        <f t="shared" si="6"/>
        <v>2293663800.6049957</v>
      </c>
      <c r="H365" s="307">
        <f>NPV($B$10,$G$8:G365)</f>
        <v>30.285714282257651</v>
      </c>
    </row>
    <row r="366" spans="6:8" x14ac:dyDescent="0.25">
      <c r="F366" s="288">
        <v>359</v>
      </c>
      <c r="G366" s="289">
        <f t="shared" si="6"/>
        <v>2431283628.6412954</v>
      </c>
      <c r="H366" s="307">
        <f>NPV($B$10,$G$8:G366)</f>
        <v>30.28571428247178</v>
      </c>
    </row>
    <row r="367" spans="6:8" x14ac:dyDescent="0.25">
      <c r="F367" s="288">
        <v>360</v>
      </c>
      <c r="G367" s="289">
        <f t="shared" si="6"/>
        <v>2577160646.3597732</v>
      </c>
      <c r="H367" s="307">
        <f>NPV($B$10,$G$8:G367)</f>
        <v>30.285714282672647</v>
      </c>
    </row>
    <row r="368" spans="6:8" x14ac:dyDescent="0.25">
      <c r="F368" s="288">
        <v>361</v>
      </c>
      <c r="G368" s="289">
        <f t="shared" si="6"/>
        <v>2731790285.1413598</v>
      </c>
      <c r="H368" s="307">
        <f>NPV($B$10,$G$8:G368)</f>
        <v>30.285714282861065</v>
      </c>
    </row>
    <row r="369" spans="6:8" x14ac:dyDescent="0.25">
      <c r="F369" s="288">
        <v>362</v>
      </c>
      <c r="G369" s="289">
        <f t="shared" si="6"/>
        <v>2895697702.2498417</v>
      </c>
      <c r="H369" s="307">
        <f>NPV($B$10,$G$8:G369)</f>
        <v>30.285714283037812</v>
      </c>
    </row>
    <row r="370" spans="6:8" x14ac:dyDescent="0.25">
      <c r="F370" s="288">
        <v>363</v>
      </c>
      <c r="G370" s="289">
        <f t="shared" si="6"/>
        <v>3069439564.3848324</v>
      </c>
      <c r="H370" s="307">
        <f>NPV($B$10,$G$8:G370)</f>
        <v>30.285714283203614</v>
      </c>
    </row>
    <row r="371" spans="6:8" x14ac:dyDescent="0.25">
      <c r="F371" s="288">
        <v>364</v>
      </c>
      <c r="G371" s="289">
        <f t="shared" si="6"/>
        <v>3253605938.2479224</v>
      </c>
      <c r="H371" s="307">
        <f>NPV($B$10,$G$8:G371)</f>
        <v>30.285714283359141</v>
      </c>
    </row>
    <row r="372" spans="6:8" x14ac:dyDescent="0.25">
      <c r="F372" s="288">
        <v>365</v>
      </c>
      <c r="G372" s="289">
        <f t="shared" si="6"/>
        <v>3448822294.542798</v>
      </c>
      <c r="H372" s="307">
        <f>NPV($B$10,$G$8:G372)</f>
        <v>30.285714283505037</v>
      </c>
    </row>
    <row r="373" spans="6:8" x14ac:dyDescent="0.25">
      <c r="F373" s="288">
        <v>366</v>
      </c>
      <c r="G373" s="289">
        <f t="shared" si="6"/>
        <v>3655751632.2153659</v>
      </c>
      <c r="H373" s="307">
        <f>NPV($B$10,$G$8:G373)</f>
        <v>30.285714283641894</v>
      </c>
    </row>
    <row r="374" spans="6:8" x14ac:dyDescent="0.25">
      <c r="F374" s="288">
        <v>367</v>
      </c>
      <c r="G374" s="289">
        <f t="shared" si="6"/>
        <v>3875096730.1482882</v>
      </c>
      <c r="H374" s="307">
        <f>NPV($B$10,$G$8:G374)</f>
        <v>30.285714283770275</v>
      </c>
    </row>
    <row r="375" spans="6:8" x14ac:dyDescent="0.25">
      <c r="F375" s="288">
        <v>368</v>
      </c>
      <c r="G375" s="289">
        <f t="shared" si="6"/>
        <v>4107602533.9571857</v>
      </c>
      <c r="H375" s="307">
        <f>NPV($B$10,$G$8:G375)</f>
        <v>30.285714283890705</v>
      </c>
    </row>
    <row r="376" spans="6:8" x14ac:dyDescent="0.25">
      <c r="F376" s="288">
        <v>369</v>
      </c>
      <c r="G376" s="289">
        <f t="shared" si="6"/>
        <v>4354058685.9946175</v>
      </c>
      <c r="H376" s="307">
        <f>NPV($B$10,$G$8:G376)</f>
        <v>30.285714284003667</v>
      </c>
    </row>
    <row r="377" spans="6:8" x14ac:dyDescent="0.25">
      <c r="F377" s="288">
        <v>370</v>
      </c>
      <c r="G377" s="289">
        <f t="shared" si="6"/>
        <v>4615302207.154295</v>
      </c>
      <c r="H377" s="307">
        <f>NPV($B$10,$G$8:G377)</f>
        <v>30.285714284109634</v>
      </c>
    </row>
    <row r="378" spans="6:8" x14ac:dyDescent="0.25">
      <c r="F378" s="288">
        <v>371</v>
      </c>
      <c r="G378" s="289">
        <f t="shared" si="6"/>
        <v>4892220339.5835533</v>
      </c>
      <c r="H378" s="307">
        <f>NPV($B$10,$G$8:G378)</f>
        <v>30.285714284209039</v>
      </c>
    </row>
    <row r="379" spans="6:8" x14ac:dyDescent="0.25">
      <c r="F379" s="288">
        <v>372</v>
      </c>
      <c r="G379" s="289">
        <f t="shared" si="6"/>
        <v>5185753559.9585667</v>
      </c>
      <c r="H379" s="307">
        <f>NPV($B$10,$G$8:G379)</f>
        <v>30.285714284302284</v>
      </c>
    </row>
    <row r="380" spans="6:8" x14ac:dyDescent="0.25">
      <c r="F380" s="288">
        <v>373</v>
      </c>
      <c r="G380" s="289">
        <f t="shared" si="6"/>
        <v>5496898773.5560808</v>
      </c>
      <c r="H380" s="307">
        <f>NPV($B$10,$G$8:G380)</f>
        <v>30.285714284389755</v>
      </c>
    </row>
    <row r="381" spans="6:8" x14ac:dyDescent="0.25">
      <c r="F381" s="288">
        <v>374</v>
      </c>
      <c r="G381" s="289">
        <f t="shared" si="6"/>
        <v>5826712699.9694462</v>
      </c>
      <c r="H381" s="307">
        <f>NPV($B$10,$G$8:G381)</f>
        <v>30.285714284471808</v>
      </c>
    </row>
    <row r="382" spans="6:8" x14ac:dyDescent="0.25">
      <c r="F382" s="288">
        <v>375</v>
      </c>
      <c r="G382" s="289">
        <f t="shared" si="6"/>
        <v>6176315461.9676132</v>
      </c>
      <c r="H382" s="307">
        <f>NPV($B$10,$G$8:G382)</f>
        <v>30.285714284548778</v>
      </c>
    </row>
    <row r="383" spans="6:8" x14ac:dyDescent="0.25">
      <c r="F383" s="288">
        <v>376</v>
      </c>
      <c r="G383" s="289">
        <f t="shared" si="6"/>
        <v>6546894389.6856699</v>
      </c>
      <c r="H383" s="307">
        <f>NPV($B$10,$G$8:G383)</f>
        <v>30.28571428462098</v>
      </c>
    </row>
    <row r="384" spans="6:8" x14ac:dyDescent="0.25">
      <c r="F384" s="288">
        <v>377</v>
      </c>
      <c r="G384" s="289">
        <f t="shared" si="6"/>
        <v>6939708053.0668106</v>
      </c>
      <c r="H384" s="307">
        <f>NPV($B$10,$G$8:G384)</f>
        <v>30.285714284688705</v>
      </c>
    </row>
    <row r="385" spans="6:8" x14ac:dyDescent="0.25">
      <c r="F385" s="288">
        <v>378</v>
      </c>
      <c r="G385" s="289">
        <f t="shared" si="6"/>
        <v>7356090536.2508192</v>
      </c>
      <c r="H385" s="307">
        <f>NPV($B$10,$G$8:G385)</f>
        <v>30.285714284752242</v>
      </c>
    </row>
    <row r="386" spans="6:8" x14ac:dyDescent="0.25">
      <c r="F386" s="288">
        <v>379</v>
      </c>
      <c r="G386" s="289">
        <f t="shared" si="6"/>
        <v>7797455968.425869</v>
      </c>
      <c r="H386" s="307">
        <f>NPV($B$10,$G$8:G386)</f>
        <v>30.285714284811839</v>
      </c>
    </row>
    <row r="387" spans="6:8" x14ac:dyDescent="0.25">
      <c r="F387" s="288">
        <v>380</v>
      </c>
      <c r="G387" s="289">
        <f t="shared" si="6"/>
        <v>8265303326.5314217</v>
      </c>
      <c r="H387" s="307">
        <f>NPV($B$10,$G$8:G387)</f>
        <v>30.285714284867744</v>
      </c>
    </row>
    <row r="388" spans="6:8" x14ac:dyDescent="0.25">
      <c r="F388" s="288">
        <v>381</v>
      </c>
      <c r="G388" s="289">
        <f t="shared" si="6"/>
        <v>8761221526.1233082</v>
      </c>
      <c r="H388" s="307">
        <f>NPV($B$10,$G$8:G388)</f>
        <v>30.285714284920186</v>
      </c>
    </row>
    <row r="389" spans="6:8" x14ac:dyDescent="0.25">
      <c r="F389" s="288">
        <v>382</v>
      </c>
      <c r="G389" s="289">
        <f t="shared" si="6"/>
        <v>9286894817.6907063</v>
      </c>
      <c r="H389" s="307">
        <f>NPV($B$10,$G$8:G389)</f>
        <v>30.285714284969377</v>
      </c>
    </row>
    <row r="390" spans="6:8" x14ac:dyDescent="0.25">
      <c r="F390" s="288">
        <v>383</v>
      </c>
      <c r="G390" s="289">
        <f t="shared" si="6"/>
        <v>9844108506.7521496</v>
      </c>
      <c r="H390" s="307">
        <f>NPV($B$10,$G$8:G390)</f>
        <v>30.285714285015523</v>
      </c>
    </row>
    <row r="391" spans="6:8" x14ac:dyDescent="0.25">
      <c r="F391" s="288">
        <v>384</v>
      </c>
      <c r="G391" s="289">
        <f t="shared" si="6"/>
        <v>10434755017.15728</v>
      </c>
      <c r="H391" s="307">
        <f>NPV($B$10,$G$8:G391)</f>
        <v>30.285714285058813</v>
      </c>
    </row>
    <row r="392" spans="6:8" x14ac:dyDescent="0.25">
      <c r="F392" s="288">
        <v>385</v>
      </c>
      <c r="G392" s="289">
        <f t="shared" si="6"/>
        <v>11060840318.186718</v>
      </c>
      <c r="H392" s="307">
        <f>NPV($B$10,$G$8:G392)</f>
        <v>30.28571428509942</v>
      </c>
    </row>
    <row r="393" spans="6:8" x14ac:dyDescent="0.25">
      <c r="F393" s="288">
        <v>386</v>
      </c>
      <c r="G393" s="289">
        <f t="shared" si="6"/>
        <v>11724490737.277922</v>
      </c>
      <c r="H393" s="307">
        <f>NPV($B$10,$G$8:G393)</f>
        <v>30.285714285137512</v>
      </c>
    </row>
    <row r="394" spans="6:8" x14ac:dyDescent="0.25">
      <c r="F394" s="288">
        <v>387</v>
      </c>
      <c r="G394" s="289">
        <f t="shared" si="6"/>
        <v>12427960181.514597</v>
      </c>
      <c r="H394" s="307">
        <f>NPV($B$10,$G$8:G394)</f>
        <v>30.285714285173238</v>
      </c>
    </row>
    <row r="395" spans="6:8" x14ac:dyDescent="0.25">
      <c r="F395" s="288">
        <v>388</v>
      </c>
      <c r="G395" s="289">
        <f t="shared" si="6"/>
        <v>13173637792.405474</v>
      </c>
      <c r="H395" s="307">
        <f>NPV($B$10,$G$8:G395)</f>
        <v>30.285714285206755</v>
      </c>
    </row>
    <row r="396" spans="6:8" x14ac:dyDescent="0.25">
      <c r="F396" s="288">
        <v>389</v>
      </c>
      <c r="G396" s="289">
        <f t="shared" si="6"/>
        <v>13964056059.949802</v>
      </c>
      <c r="H396" s="307">
        <f>NPV($B$10,$G$8:G396)</f>
        <v>30.285714285238196</v>
      </c>
    </row>
    <row r="397" spans="6:8" x14ac:dyDescent="0.25">
      <c r="F397" s="288">
        <v>390</v>
      </c>
      <c r="G397" s="289">
        <f t="shared" si="6"/>
        <v>14801899423.546791</v>
      </c>
      <c r="H397" s="307">
        <f>NPV($B$10,$G$8:G397)</f>
        <v>30.285714285267684</v>
      </c>
    </row>
    <row r="398" spans="6:8" x14ac:dyDescent="0.25">
      <c r="F398" s="288">
        <v>391</v>
      </c>
      <c r="G398" s="289">
        <f t="shared" si="6"/>
        <v>15690013388.959599</v>
      </c>
      <c r="H398" s="307">
        <f>NPV($B$10,$G$8:G398)</f>
        <v>30.285714285295352</v>
      </c>
    </row>
    <row r="399" spans="6:8" x14ac:dyDescent="0.25">
      <c r="F399" s="288">
        <v>392</v>
      </c>
      <c r="G399" s="289">
        <f t="shared" si="6"/>
        <v>16631414192.297174</v>
      </c>
      <c r="H399" s="307">
        <f>NPV($B$10,$G$8:G399)</f>
        <v>30.285714285321301</v>
      </c>
    </row>
    <row r="400" spans="6:8" x14ac:dyDescent="0.25">
      <c r="F400" s="288">
        <v>393</v>
      </c>
      <c r="G400" s="289">
        <f t="shared" si="6"/>
        <v>17629299043.835007</v>
      </c>
      <c r="H400" s="307">
        <f>NPV($B$10,$G$8:G400)</f>
        <v>30.285714285345652</v>
      </c>
    </row>
    <row r="401" spans="6:8" x14ac:dyDescent="0.25">
      <c r="F401" s="288">
        <v>394</v>
      </c>
      <c r="G401" s="289">
        <f t="shared" si="6"/>
        <v>18687056986.465107</v>
      </c>
      <c r="H401" s="307">
        <f>NPV($B$10,$G$8:G401)</f>
        <v>30.285714285368488</v>
      </c>
    </row>
    <row r="402" spans="6:8" x14ac:dyDescent="0.25">
      <c r="F402" s="288">
        <v>395</v>
      </c>
      <c r="G402" s="289">
        <f t="shared" ref="G402:G407" si="7">G401*(1+$B$3)</f>
        <v>19808280405.653015</v>
      </c>
      <c r="H402" s="307">
        <f>NPV($B$10,$G$8:G402)</f>
        <v>30.285714285389911</v>
      </c>
    </row>
    <row r="403" spans="6:8" x14ac:dyDescent="0.25">
      <c r="F403" s="288">
        <v>396</v>
      </c>
      <c r="G403" s="289">
        <f t="shared" si="7"/>
        <v>20996777229.992199</v>
      </c>
      <c r="H403" s="307">
        <f>NPV($B$10,$G$8:G403)</f>
        <v>30.285714285410009</v>
      </c>
    </row>
    <row r="404" spans="6:8" x14ac:dyDescent="0.25">
      <c r="F404" s="288">
        <v>397</v>
      </c>
      <c r="G404" s="289">
        <f t="shared" si="7"/>
        <v>22256583863.791733</v>
      </c>
      <c r="H404" s="307">
        <f>NPV($B$10,$G$8:G404)</f>
        <v>30.28571428542886</v>
      </c>
    </row>
    <row r="405" spans="6:8" x14ac:dyDescent="0.25">
      <c r="F405" s="288">
        <v>398</v>
      </c>
      <c r="G405" s="289">
        <f t="shared" si="7"/>
        <v>23591978895.61924</v>
      </c>
      <c r="H405" s="307">
        <f>NPV($B$10,$G$8:G405)</f>
        <v>30.285714285446542</v>
      </c>
    </row>
    <row r="406" spans="6:8" x14ac:dyDescent="0.25">
      <c r="F406" s="288">
        <v>399</v>
      </c>
      <c r="G406" s="289">
        <f t="shared" si="7"/>
        <v>25007497629.356396</v>
      </c>
      <c r="H406" s="307">
        <f>NPV($B$10,$G$8:G406)</f>
        <v>30.285714285463129</v>
      </c>
    </row>
    <row r="407" spans="6:8" x14ac:dyDescent="0.25">
      <c r="F407" s="288">
        <v>400</v>
      </c>
      <c r="G407" s="289">
        <f t="shared" si="7"/>
        <v>26507947487.117783</v>
      </c>
      <c r="H407" s="307">
        <f>NPV($B$10,$G$8:G407)</f>
        <v>30.285714285478686</v>
      </c>
    </row>
  </sheetData>
  <conditionalFormatting sqref="H1:H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{4C647A0A-F161-4D75-B645-2E6B68831E64}</x14:id>
        </ext>
      </extLst>
    </cfRule>
  </conditionalFormatting>
  <printOptions horizontalCentered="1" verticalCentered="1" gridLines="1"/>
  <pageMargins left="0.75" right="0.75" top="1" bottom="1" header="0.5" footer="0.5"/>
  <pageSetup scale="15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>
              <from>
                <xdr:col>5</xdr:col>
                <xdr:colOff>0</xdr:colOff>
                <xdr:row>0</xdr:row>
                <xdr:rowOff>19050</xdr:rowOff>
              </from>
              <to>
                <xdr:col>13</xdr:col>
                <xdr:colOff>133350</xdr:colOff>
                <xdr:row>3</xdr:row>
                <xdr:rowOff>66675</xdr:rowOff>
              </to>
            </anchor>
          </objectPr>
        </oleObject>
      </mc:Choice>
      <mc:Fallback>
        <oleObject progId="Equation.3" shapeId="3073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647A0A-F161-4D75-B645-2E6B68831E6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H1:H1048576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6"/>
  <sheetViews>
    <sheetView showGridLines="0" workbookViewId="0">
      <selection activeCell="E8" sqref="E8"/>
    </sheetView>
  </sheetViews>
  <sheetFormatPr defaultRowHeight="15" x14ac:dyDescent="0.25"/>
  <cols>
    <col min="1" max="1" width="29.5" style="21" bestFit="1" customWidth="1"/>
    <col min="2" max="2" width="15.1640625" style="21" customWidth="1"/>
    <col min="3" max="3" width="17.83203125" style="6" bestFit="1" customWidth="1"/>
    <col min="4" max="4" width="12.5" style="6" customWidth="1"/>
    <col min="5" max="5" width="24" style="6" bestFit="1" customWidth="1"/>
    <col min="6" max="6" width="11.1640625" style="6" bestFit="1" customWidth="1"/>
    <col min="7" max="7" width="15.1640625" style="21" customWidth="1"/>
    <col min="8" max="8" width="18.83203125" style="24" bestFit="1" customWidth="1"/>
    <col min="9" max="9" width="31.1640625" style="25" bestFit="1" customWidth="1"/>
    <col min="10" max="10" width="9.33203125" style="6"/>
    <col min="11" max="11" width="10.33203125" style="6" bestFit="1" customWidth="1"/>
    <col min="12" max="16384" width="9.33203125" style="6"/>
  </cols>
  <sheetData>
    <row r="1" spans="1:12" ht="15.75" thickBot="1" x14ac:dyDescent="0.3">
      <c r="A1" s="76" t="s">
        <v>3</v>
      </c>
      <c r="B1" s="77"/>
      <c r="G1" s="21" t="s">
        <v>189</v>
      </c>
    </row>
    <row r="2" spans="1:12" x14ac:dyDescent="0.25">
      <c r="A2" s="78" t="s">
        <v>25</v>
      </c>
      <c r="B2" s="79">
        <v>2</v>
      </c>
    </row>
    <row r="3" spans="1:12" ht="15.75" x14ac:dyDescent="0.25">
      <c r="A3" s="80" t="s">
        <v>37</v>
      </c>
      <c r="B3" s="81">
        <v>0.3</v>
      </c>
      <c r="C3" s="294" t="s">
        <v>183</v>
      </c>
      <c r="E3" s="6" t="s">
        <v>190</v>
      </c>
    </row>
    <row r="4" spans="1:12" x14ac:dyDescent="0.25">
      <c r="A4" s="80" t="s">
        <v>38</v>
      </c>
      <c r="B4" s="81">
        <v>0.06</v>
      </c>
      <c r="G4" s="26" t="s">
        <v>20</v>
      </c>
      <c r="H4" s="27"/>
      <c r="I4" s="99"/>
    </row>
    <row r="5" spans="1:12" x14ac:dyDescent="0.25">
      <c r="A5" s="80" t="s">
        <v>10</v>
      </c>
      <c r="B5" s="82">
        <v>1.2</v>
      </c>
      <c r="G5" s="29" t="s">
        <v>21</v>
      </c>
      <c r="H5" s="30" t="s">
        <v>22</v>
      </c>
      <c r="I5" s="100" t="s">
        <v>27</v>
      </c>
    </row>
    <row r="6" spans="1:12" x14ac:dyDescent="0.25">
      <c r="A6" s="80" t="s">
        <v>23</v>
      </c>
      <c r="B6" s="81">
        <v>7.0000000000000007E-2</v>
      </c>
      <c r="G6" s="21">
        <v>0</v>
      </c>
      <c r="H6" s="24">
        <f>B2</f>
        <v>2</v>
      </c>
      <c r="I6" s="25" t="s">
        <v>26</v>
      </c>
    </row>
    <row r="7" spans="1:12" ht="15.75" customHeight="1" x14ac:dyDescent="0.25">
      <c r="A7" s="80" t="s">
        <v>24</v>
      </c>
      <c r="B7" s="81">
        <v>0.12</v>
      </c>
      <c r="G7" s="21">
        <v>1</v>
      </c>
      <c r="H7" s="24">
        <f>H6*(1+$B$3)</f>
        <v>2.6</v>
      </c>
      <c r="I7" s="25">
        <f>NPV($B$9,$H$7:H7)</f>
        <v>2.3008849557522129</v>
      </c>
    </row>
    <row r="8" spans="1:12" x14ac:dyDescent="0.25">
      <c r="A8" s="80" t="s">
        <v>18</v>
      </c>
      <c r="B8" s="81">
        <f>B7-B6</f>
        <v>4.9999999999999989E-2</v>
      </c>
      <c r="G8" s="21">
        <v>2</v>
      </c>
      <c r="H8" s="24">
        <f>H7*(1+$B$3)</f>
        <v>3.3800000000000003</v>
      </c>
      <c r="I8" s="25">
        <f>NPV($B$9,$H$7:H8)</f>
        <v>4.9479207455556438</v>
      </c>
    </row>
    <row r="9" spans="1:12" ht="15.75" customHeight="1" thickBot="1" x14ac:dyDescent="0.3">
      <c r="A9" s="86" t="s">
        <v>89</v>
      </c>
      <c r="B9" s="83">
        <f>B6+B8*B5</f>
        <v>0.13</v>
      </c>
      <c r="G9" s="21">
        <v>3</v>
      </c>
      <c r="H9" s="24">
        <f>H8*(1+$B$3)</f>
        <v>4.394000000000001</v>
      </c>
      <c r="I9" s="25">
        <f>NPV($B$9,$H$7:H9)</f>
        <v>7.9931831586038404</v>
      </c>
    </row>
    <row r="10" spans="1:12" x14ac:dyDescent="0.25">
      <c r="G10" s="21">
        <v>4</v>
      </c>
      <c r="H10" s="24">
        <f>H9*(1+$B$4)</f>
        <v>4.6576400000000016</v>
      </c>
      <c r="I10" s="25">
        <f>NPV($B$9,$H$7:H10)</f>
        <v>10.849800997392412</v>
      </c>
      <c r="L10" s="22"/>
    </row>
    <row r="11" spans="1:12" ht="15.75" thickBot="1" x14ac:dyDescent="0.3">
      <c r="G11" s="21">
        <v>5</v>
      </c>
      <c r="H11" s="24">
        <f t="shared" ref="H11:H73" si="0">H10*(1+$B$4)</f>
        <v>4.9370984000000018</v>
      </c>
      <c r="I11" s="25">
        <f>NPV($B$9,$H$7:H11)</f>
        <v>13.529460208999394</v>
      </c>
      <c r="L11" s="22"/>
    </row>
    <row r="12" spans="1:12" ht="19.5" thickBot="1" x14ac:dyDescent="0.3">
      <c r="A12" s="90" t="s">
        <v>184</v>
      </c>
      <c r="B12" s="87"/>
      <c r="C12" s="88"/>
      <c r="D12" s="89"/>
      <c r="E12" s="89"/>
      <c r="G12" s="21">
        <v>6</v>
      </c>
      <c r="H12" s="24">
        <f t="shared" si="0"/>
        <v>5.2333243040000017</v>
      </c>
      <c r="I12" s="25">
        <f>NPV($B$9,$H$7:H12)</f>
        <v>16.04312283227674</v>
      </c>
    </row>
    <row r="13" spans="1:12" ht="15.75" thickBot="1" x14ac:dyDescent="0.3">
      <c r="A13" s="31" t="s">
        <v>21</v>
      </c>
      <c r="B13" s="31" t="s">
        <v>39</v>
      </c>
      <c r="C13" s="43"/>
      <c r="D13" s="43"/>
      <c r="E13" s="32" t="s">
        <v>41</v>
      </c>
      <c r="F13" s="33"/>
      <c r="G13" s="21">
        <v>7</v>
      </c>
      <c r="H13" s="24">
        <f t="shared" si="0"/>
        <v>5.5473237622400022</v>
      </c>
      <c r="I13" s="25">
        <f>NPV($B$9,$H$7:H13)</f>
        <v>18.401071841722747</v>
      </c>
    </row>
    <row r="14" spans="1:12" x14ac:dyDescent="0.25">
      <c r="A14" s="35">
        <v>0</v>
      </c>
      <c r="B14" s="98">
        <f>B2</f>
        <v>2</v>
      </c>
      <c r="C14" s="57"/>
      <c r="D14" s="57"/>
      <c r="E14" s="92">
        <v>0</v>
      </c>
      <c r="F14" s="93" t="s">
        <v>26</v>
      </c>
      <c r="G14" s="21">
        <v>8</v>
      </c>
      <c r="H14" s="24">
        <f t="shared" si="0"/>
        <v>5.8801631879744027</v>
      </c>
      <c r="I14" s="25">
        <f>NPV($B$9,$H$7:H14)</f>
        <v>20.612953213415462</v>
      </c>
    </row>
    <row r="15" spans="1:12" x14ac:dyDescent="0.25">
      <c r="A15" s="35">
        <v>1</v>
      </c>
      <c r="B15" s="98">
        <f>B14*(1+$B$3)</f>
        <v>2.6</v>
      </c>
      <c r="C15" s="44"/>
      <c r="D15" s="44"/>
      <c r="E15" s="92">
        <v>1</v>
      </c>
      <c r="F15" s="94">
        <f>B15</f>
        <v>2.6</v>
      </c>
      <c r="G15" s="21">
        <v>9</v>
      </c>
      <c r="H15" s="24">
        <f t="shared" si="0"/>
        <v>6.2329729792528674</v>
      </c>
      <c r="I15" s="25">
        <f>NPV($B$9,$H$7:H15)</f>
        <v>22.687815385091813</v>
      </c>
    </row>
    <row r="16" spans="1:12" x14ac:dyDescent="0.25">
      <c r="A16" s="35">
        <v>2</v>
      </c>
      <c r="B16" s="98">
        <f>B15*(1+$B$3)</f>
        <v>3.3800000000000003</v>
      </c>
      <c r="C16" s="44"/>
      <c r="D16" s="44"/>
      <c r="E16" s="92">
        <v>2</v>
      </c>
      <c r="F16" s="94">
        <f t="shared" ref="F16" si="1">B16</f>
        <v>3.3800000000000003</v>
      </c>
      <c r="G16" s="21">
        <v>10</v>
      </c>
      <c r="H16" s="24">
        <f t="shared" si="0"/>
        <v>6.6069513580080397</v>
      </c>
      <c r="I16" s="25">
        <f>NPV($B$9,$H$7:H16)</f>
        <v>24.634146271797061</v>
      </c>
    </row>
    <row r="17" spans="1:9" ht="15.75" thickBot="1" x14ac:dyDescent="0.3">
      <c r="A17" s="35">
        <v>3</v>
      </c>
      <c r="B17" s="98">
        <f>B16*(1+$B$3)</f>
        <v>4.394000000000001</v>
      </c>
      <c r="C17" s="7" t="s">
        <v>40</v>
      </c>
      <c r="D17" s="91">
        <f>B18/(B9-B4)</f>
        <v>66.537714285714301</v>
      </c>
      <c r="E17" s="92">
        <v>3</v>
      </c>
      <c r="F17" s="95">
        <f>B17+D17</f>
        <v>70.931714285714307</v>
      </c>
      <c r="G17" s="21">
        <v>11</v>
      </c>
      <c r="H17" s="24">
        <f t="shared" si="0"/>
        <v>7.0033684394885221</v>
      </c>
      <c r="I17" s="25">
        <f>NPV($B$9,$H$7:H17)</f>
        <v>26.459907988529419</v>
      </c>
    </row>
    <row r="18" spans="1:9" ht="15.75" thickBot="1" x14ac:dyDescent="0.3">
      <c r="A18" s="35">
        <v>4</v>
      </c>
      <c r="B18" s="98">
        <f>B17*(1+$B$4)</f>
        <v>4.6576400000000016</v>
      </c>
      <c r="C18" s="44"/>
      <c r="D18" s="44"/>
      <c r="E18" s="96" t="s">
        <v>42</v>
      </c>
      <c r="F18" s="97">
        <f>NPV(B9,F15:F17)</f>
        <v>54.107156841905095</v>
      </c>
      <c r="G18" s="21">
        <v>12</v>
      </c>
      <c r="H18" s="24">
        <f t="shared" si="0"/>
        <v>7.4235705458578334</v>
      </c>
      <c r="I18" s="25">
        <f>NPV($B$9,$H$7:H18)</f>
        <v>28.172569421924376</v>
      </c>
    </row>
    <row r="19" spans="1:9" ht="15.75" thickBot="1" x14ac:dyDescent="0.3">
      <c r="A19" s="38" t="s">
        <v>21</v>
      </c>
      <c r="B19" s="38" t="s">
        <v>39</v>
      </c>
      <c r="C19" s="50"/>
      <c r="D19" s="50"/>
      <c r="E19" s="39" t="s">
        <v>41</v>
      </c>
      <c r="F19" s="40"/>
      <c r="G19" s="21">
        <v>13</v>
      </c>
      <c r="H19" s="24">
        <f t="shared" si="0"/>
        <v>7.8689847786093035</v>
      </c>
      <c r="I19" s="25">
        <f>NPV($B$9,$H$7:H19)</f>
        <v>29.779136784224075</v>
      </c>
    </row>
    <row r="20" spans="1:9" x14ac:dyDescent="0.25">
      <c r="A20" s="42">
        <v>0</v>
      </c>
      <c r="B20" s="41"/>
      <c r="C20" s="65"/>
      <c r="D20" s="65"/>
      <c r="E20" s="52">
        <v>0</v>
      </c>
      <c r="F20" s="66" t="s">
        <v>26</v>
      </c>
      <c r="G20" s="21">
        <v>14</v>
      </c>
      <c r="H20" s="24">
        <f t="shared" si="0"/>
        <v>8.3411238653258621</v>
      </c>
      <c r="I20" s="25">
        <f>NPV($B$9,$H$7:H20)</f>
        <v>31.286182274522901</v>
      </c>
    </row>
    <row r="21" spans="1:9" x14ac:dyDescent="0.25">
      <c r="A21" s="42">
        <v>1</v>
      </c>
      <c r="B21" s="41"/>
      <c r="C21" s="51"/>
      <c r="D21" s="51"/>
      <c r="E21" s="52">
        <v>1</v>
      </c>
      <c r="F21" s="53"/>
      <c r="G21" s="21">
        <v>15</v>
      </c>
      <c r="H21" s="24">
        <f t="shared" si="0"/>
        <v>8.8415912972454151</v>
      </c>
      <c r="I21" s="25">
        <f>NPV($B$9,$H$7:H21)</f>
        <v>32.69987096453773</v>
      </c>
    </row>
    <row r="22" spans="1:9" x14ac:dyDescent="0.25">
      <c r="A22" s="42">
        <v>2</v>
      </c>
      <c r="B22" s="41"/>
      <c r="C22" s="51"/>
      <c r="D22" s="51"/>
      <c r="E22" s="52">
        <v>2</v>
      </c>
      <c r="F22" s="53"/>
      <c r="G22" s="21">
        <v>16</v>
      </c>
      <c r="H22" s="24">
        <f t="shared" si="0"/>
        <v>9.37208677508014</v>
      </c>
      <c r="I22" s="25">
        <f>NPV($B$9,$H$7:H22)</f>
        <v>34.02598601888792</v>
      </c>
    </row>
    <row r="23" spans="1:9" ht="15.75" thickBot="1" x14ac:dyDescent="0.3">
      <c r="A23" s="42">
        <v>3</v>
      </c>
      <c r="B23" s="41"/>
      <c r="C23" s="51" t="s">
        <v>40</v>
      </c>
      <c r="D23" s="74"/>
      <c r="E23" s="52">
        <v>3</v>
      </c>
      <c r="F23" s="54"/>
      <c r="G23" s="21">
        <v>17</v>
      </c>
      <c r="H23" s="24">
        <f t="shared" si="0"/>
        <v>9.9344119815849492</v>
      </c>
      <c r="I23" s="25">
        <f>NPV($B$9,$H$7:H23)</f>
        <v>35.269952353057135</v>
      </c>
    </row>
    <row r="24" spans="1:9" ht="15.75" thickBot="1" x14ac:dyDescent="0.3">
      <c r="A24" s="42">
        <v>4</v>
      </c>
      <c r="B24" s="41"/>
      <c r="C24" s="51"/>
      <c r="D24" s="51"/>
      <c r="E24" s="55" t="s">
        <v>42</v>
      </c>
      <c r="F24" s="56"/>
      <c r="G24" s="21">
        <v>18</v>
      </c>
      <c r="H24" s="24">
        <f t="shared" si="0"/>
        <v>10.530476700480047</v>
      </c>
      <c r="I24" s="25">
        <f>NPV($B$9,$H$7:H24)</f>
        <v>36.43685882581763</v>
      </c>
    </row>
    <row r="25" spans="1:9" x14ac:dyDescent="0.25">
      <c r="G25" s="21">
        <v>19</v>
      </c>
      <c r="H25" s="24">
        <f t="shared" si="0"/>
        <v>11.162305302508852</v>
      </c>
      <c r="I25" s="25">
        <f>NPV($B$9,$H$7:H25)</f>
        <v>37.531479056902704</v>
      </c>
    </row>
    <row r="26" spans="1:9" x14ac:dyDescent="0.25">
      <c r="G26" s="21">
        <v>20</v>
      </c>
      <c r="H26" s="24">
        <f t="shared" si="0"/>
        <v>11.832043620659384</v>
      </c>
      <c r="I26" s="25">
        <f>NPV($B$9,$H$7:H26)</f>
        <v>38.558290955088701</v>
      </c>
    </row>
    <row r="27" spans="1:9" x14ac:dyDescent="0.25">
      <c r="G27" s="21">
        <v>21</v>
      </c>
      <c r="H27" s="24">
        <f t="shared" si="0"/>
        <v>12.541966237898947</v>
      </c>
      <c r="I27" s="25">
        <f>NPV($B$9,$H$7:H27)</f>
        <v>39.521495036572901</v>
      </c>
    </row>
    <row r="28" spans="1:9" x14ac:dyDescent="0.25">
      <c r="G28" s="21">
        <v>22</v>
      </c>
      <c r="H28" s="24">
        <f t="shared" si="0"/>
        <v>13.294484212172884</v>
      </c>
      <c r="I28" s="25">
        <f>NPV($B$9,$H$7:H28)</f>
        <v>40.425031608584639</v>
      </c>
    </row>
    <row r="29" spans="1:9" x14ac:dyDescent="0.25">
      <c r="G29" s="21">
        <v>23</v>
      </c>
      <c r="H29" s="24">
        <f t="shared" si="0"/>
        <v>14.092153264903258</v>
      </c>
      <c r="I29" s="25">
        <f>NPV($B$9,$H$7:H29)</f>
        <v>41.272596888524845</v>
      </c>
    </row>
    <row r="30" spans="1:9" x14ac:dyDescent="0.25">
      <c r="G30" s="21">
        <v>24</v>
      </c>
      <c r="H30" s="24">
        <f t="shared" si="0"/>
        <v>14.937682460797454</v>
      </c>
      <c r="I30" s="25">
        <f>NPV($B$9,$H$7:H30)</f>
        <v>42.067658124574955</v>
      </c>
    </row>
    <row r="31" spans="1:9" x14ac:dyDescent="0.25">
      <c r="G31" s="21">
        <v>25</v>
      </c>
      <c r="H31" s="24">
        <f t="shared" si="0"/>
        <v>15.833943408445302</v>
      </c>
      <c r="I31" s="25">
        <f>NPV($B$9,$H$7:H31)</f>
        <v>42.813467779630805</v>
      </c>
    </row>
    <row r="32" spans="1:9" x14ac:dyDescent="0.25">
      <c r="G32" s="21">
        <v>26</v>
      </c>
      <c r="H32" s="24">
        <f t="shared" si="0"/>
        <v>16.783980012952021</v>
      </c>
      <c r="I32" s="25">
        <f>NPV($B$9,$H$7:H32)</f>
        <v>43.513076836585853</v>
      </c>
    </row>
    <row r="33" spans="7:9" x14ac:dyDescent="0.25">
      <c r="G33" s="21">
        <v>27</v>
      </c>
      <c r="H33" s="24">
        <f t="shared" si="0"/>
        <v>17.791018813729142</v>
      </c>
      <c r="I33" s="25">
        <f>NPV($B$9,$H$7:H33)</f>
        <v>44.16934727939325</v>
      </c>
    </row>
    <row r="34" spans="7:9" x14ac:dyDescent="0.25">
      <c r="G34" s="21">
        <v>28</v>
      </c>
      <c r="H34" s="24">
        <f t="shared" si="0"/>
        <v>18.85847994255289</v>
      </c>
      <c r="I34" s="25">
        <f>NPV($B$9,$H$7:H34)</f>
        <v>44.784963800964782</v>
      </c>
    </row>
    <row r="35" spans="7:9" x14ac:dyDescent="0.25">
      <c r="G35" s="21">
        <v>29</v>
      </c>
      <c r="H35" s="24">
        <f t="shared" si="0"/>
        <v>19.989988739106064</v>
      </c>
      <c r="I35" s="25">
        <f>NPV($B$9,$H$7:H35)</f>
        <v>45.362444785801799</v>
      </c>
    </row>
    <row r="36" spans="7:9" x14ac:dyDescent="0.25">
      <c r="G36" s="21">
        <v>30</v>
      </c>
      <c r="H36" s="24">
        <f t="shared" si="0"/>
        <v>21.18938806345243</v>
      </c>
      <c r="I36" s="25">
        <f>NPV($B$9,$H$7:H36)</f>
        <v>45.904152612286076</v>
      </c>
    </row>
    <row r="37" spans="7:9" x14ac:dyDescent="0.25">
      <c r="G37" s="21">
        <v>31</v>
      </c>
      <c r="H37" s="24">
        <f t="shared" si="0"/>
        <v>22.460751347259578</v>
      </c>
      <c r="I37" s="25">
        <f>NPV($B$9,$H$7:H37)</f>
        <v>46.412303316775755</v>
      </c>
    </row>
    <row r="38" spans="7:9" x14ac:dyDescent="0.25">
      <c r="G38" s="21">
        <v>32</v>
      </c>
      <c r="H38" s="24">
        <f t="shared" si="0"/>
        <v>23.808396428095154</v>
      </c>
      <c r="I38" s="25">
        <f>NPV($B$9,$H$7:H38)</f>
        <v>46.888975659040412</v>
      </c>
    </row>
    <row r="39" spans="7:9" x14ac:dyDescent="0.25">
      <c r="G39" s="21">
        <v>33</v>
      </c>
      <c r="H39" s="24">
        <f t="shared" si="0"/>
        <v>25.236900213780864</v>
      </c>
      <c r="I39" s="25">
        <f>NPV($B$9,$H$7:H39)</f>
        <v>47.336119626120535</v>
      </c>
    </row>
    <row r="40" spans="7:9" x14ac:dyDescent="0.25">
      <c r="G40" s="21">
        <v>34</v>
      </c>
      <c r="H40" s="24">
        <f t="shared" si="0"/>
        <v>26.751114226607715</v>
      </c>
      <c r="I40" s="25">
        <f>NPV($B$9,$H$7:H40)</f>
        <v>47.755564409399227</v>
      </c>
    </row>
    <row r="41" spans="7:9" x14ac:dyDescent="0.25">
      <c r="G41" s="21">
        <v>35</v>
      </c>
      <c r="H41" s="24">
        <f t="shared" si="0"/>
        <v>28.35618108020418</v>
      </c>
      <c r="I41" s="25">
        <f>NPV($B$9,$H$7:H41)</f>
        <v>48.149025887519073</v>
      </c>
    </row>
    <row r="42" spans="7:9" x14ac:dyDescent="0.25">
      <c r="G42" s="21">
        <v>36</v>
      </c>
      <c r="H42" s="24">
        <f t="shared" si="0"/>
        <v>30.057551945016431</v>
      </c>
      <c r="I42" s="25">
        <f>NPV($B$9,$H$7:H42)</f>
        <v>48.518113645755385</v>
      </c>
    </row>
    <row r="43" spans="7:9" x14ac:dyDescent="0.25">
      <c r="G43" s="21">
        <v>37</v>
      </c>
      <c r="H43" s="24">
        <f t="shared" si="0"/>
        <v>31.861005061717417</v>
      </c>
      <c r="I43" s="25">
        <f>NPV($B$9,$H$7:H43)</f>
        <v>48.864337560561118</v>
      </c>
    </row>
    <row r="44" spans="7:9" x14ac:dyDescent="0.25">
      <c r="G44" s="21">
        <v>38</v>
      </c>
      <c r="H44" s="24">
        <f t="shared" si="0"/>
        <v>33.772665365420465</v>
      </c>
      <c r="I44" s="25">
        <f>NPV($B$9,$H$7:H44)</f>
        <v>49.189113976219609</v>
      </c>
    </row>
    <row r="45" spans="7:9" x14ac:dyDescent="0.25">
      <c r="G45" s="21">
        <v>39</v>
      </c>
      <c r="H45" s="24">
        <f t="shared" si="0"/>
        <v>35.799025287345692</v>
      </c>
      <c r="I45" s="25">
        <f>NPV($B$9,$H$7:H45)</f>
        <v>49.493771498872697</v>
      </c>
    </row>
    <row r="46" spans="7:9" x14ac:dyDescent="0.25">
      <c r="G46" s="21">
        <v>40</v>
      </c>
      <c r="H46" s="24">
        <f t="shared" si="0"/>
        <v>37.946966804586438</v>
      </c>
      <c r="I46" s="25">
        <f>NPV($B$9,$H$7:H46)</f>
        <v>49.779556431626922</v>
      </c>
    </row>
    <row r="47" spans="7:9" x14ac:dyDescent="0.25">
      <c r="G47" s="21">
        <v>41</v>
      </c>
      <c r="H47" s="24">
        <f t="shared" si="0"/>
        <v>40.223784812861624</v>
      </c>
      <c r="I47" s="25">
        <f>NPV($B$9,$H$7:H47)</f>
        <v>50.047637872971592</v>
      </c>
    </row>
    <row r="48" spans="7:9" x14ac:dyDescent="0.25">
      <c r="G48" s="21">
        <v>42</v>
      </c>
      <c r="H48" s="24">
        <f t="shared" si="0"/>
        <v>42.637211901633322</v>
      </c>
      <c r="I48" s="25">
        <f>NPV($B$9,$H$7:H48)</f>
        <v>50.299112499365712</v>
      </c>
    </row>
    <row r="49" spans="7:9" x14ac:dyDescent="0.25">
      <c r="G49" s="21">
        <v>43</v>
      </c>
      <c r="H49" s="24">
        <f t="shared" si="0"/>
        <v>45.195444615731326</v>
      </c>
      <c r="I49" s="25">
        <f>NPV($B$9,$H$7:H49)</f>
        <v>50.535009051558426</v>
      </c>
    </row>
    <row r="50" spans="7:9" x14ac:dyDescent="0.25">
      <c r="G50" s="21">
        <v>44</v>
      </c>
      <c r="H50" s="24">
        <f t="shared" si="0"/>
        <v>47.907171292675208</v>
      </c>
      <c r="I50" s="25">
        <f>NPV($B$9,$H$7:H50)</f>
        <v>50.756292542995837</v>
      </c>
    </row>
    <row r="51" spans="7:9" x14ac:dyDescent="0.25">
      <c r="G51" s="21">
        <v>45</v>
      </c>
      <c r="H51" s="24">
        <f t="shared" si="0"/>
        <v>50.781601570235722</v>
      </c>
      <c r="I51" s="25">
        <f>NPV($B$9,$H$7:H51)</f>
        <v>50.963868207530048</v>
      </c>
    </row>
    <row r="52" spans="7:9" x14ac:dyDescent="0.25">
      <c r="G52" s="21">
        <v>46</v>
      </c>
      <c r="H52" s="24">
        <f t="shared" si="0"/>
        <v>53.82849766444987</v>
      </c>
      <c r="I52" s="25">
        <f>NPV($B$9,$H$7:H52)</f>
        <v>51.158585202579836</v>
      </c>
    </row>
    <row r="53" spans="7:9" x14ac:dyDescent="0.25">
      <c r="G53" s="21">
        <v>47</v>
      </c>
      <c r="H53" s="24">
        <f t="shared" si="0"/>
        <v>57.058207524316863</v>
      </c>
      <c r="I53" s="25">
        <f>NPV($B$9,$H$7:H53)</f>
        <v>51.341240082892028</v>
      </c>
    </row>
    <row r="54" spans="7:9" x14ac:dyDescent="0.25">
      <c r="G54" s="21">
        <v>48</v>
      </c>
      <c r="H54" s="24">
        <f t="shared" si="0"/>
        <v>60.481699975775875</v>
      </c>
      <c r="I54" s="25">
        <f>NPV($B$9,$H$7:H54)</f>
        <v>51.512580059114086</v>
      </c>
    </row>
    <row r="55" spans="7:9" x14ac:dyDescent="0.25">
      <c r="G55" s="21">
        <v>49</v>
      </c>
      <c r="H55" s="24">
        <f t="shared" si="0"/>
        <v>64.110601974322435</v>
      </c>
      <c r="I55" s="25">
        <f>NPV($B$9,$H$7:H55)</f>
        <v>51.673306054508224</v>
      </c>
    </row>
    <row r="56" spans="7:9" x14ac:dyDescent="0.25">
      <c r="G56" s="21">
        <v>50</v>
      </c>
      <c r="H56" s="24">
        <f t="shared" si="0"/>
        <v>67.957238092781779</v>
      </c>
      <c r="I56" s="25">
        <f>NPV($B$9,$H$7:H56)</f>
        <v>51.824075572311578</v>
      </c>
    </row>
    <row r="57" spans="7:9" x14ac:dyDescent="0.25">
      <c r="G57" s="21">
        <v>51</v>
      </c>
      <c r="H57" s="24">
        <f t="shared" si="0"/>
        <v>72.034672378348688</v>
      </c>
      <c r="I57" s="25">
        <f>NPV($B$9,$H$7:H57)</f>
        <v>51.965505385472241</v>
      </c>
    </row>
    <row r="58" spans="7:9" x14ac:dyDescent="0.25">
      <c r="G58" s="21">
        <v>52</v>
      </c>
      <c r="H58" s="24">
        <f t="shared" si="0"/>
        <v>76.356752721049617</v>
      </c>
      <c r="I58" s="25">
        <f>NPV($B$9,$H$7:H58)</f>
        <v>52.098174059764546</v>
      </c>
    </row>
    <row r="59" spans="7:9" x14ac:dyDescent="0.25">
      <c r="G59" s="21">
        <v>53</v>
      </c>
      <c r="H59" s="24">
        <f t="shared" si="0"/>
        <v>80.938157884312602</v>
      </c>
      <c r="I59" s="25">
        <f>NPV($B$9,$H$7:H59)</f>
        <v>52.222624320605121</v>
      </c>
    </row>
    <row r="60" spans="7:9" x14ac:dyDescent="0.25">
      <c r="G60" s="21">
        <v>54</v>
      </c>
      <c r="H60" s="24">
        <f t="shared" si="0"/>
        <v>85.794447357371368</v>
      </c>
      <c r="I60" s="25">
        <f>NPV($B$9,$H$7:H60)</f>
        <v>52.339365273252028</v>
      </c>
    </row>
    <row r="61" spans="7:9" x14ac:dyDescent="0.25">
      <c r="G61" s="21">
        <v>55</v>
      </c>
      <c r="H61" s="24">
        <f t="shared" si="0"/>
        <v>90.942114198813655</v>
      </c>
      <c r="I61" s="25">
        <f>NPV($B$9,$H$7:H61)</f>
        <v>52.448874485469481</v>
      </c>
    </row>
    <row r="62" spans="7:9" x14ac:dyDescent="0.25">
      <c r="G62" s="21">
        <v>56</v>
      </c>
      <c r="H62" s="24">
        <f t="shared" si="0"/>
        <v>96.398641050742484</v>
      </c>
      <c r="I62" s="25">
        <f>NPV($B$9,$H$7:H62)</f>
        <v>52.551599941177891</v>
      </c>
    </row>
    <row r="63" spans="7:9" x14ac:dyDescent="0.25">
      <c r="G63" s="21">
        <v>57</v>
      </c>
      <c r="H63" s="24">
        <f t="shared" si="0"/>
        <v>102.18255951378704</v>
      </c>
      <c r="I63" s="25">
        <f>NPV($B$9,$H$7:H63)</f>
        <v>52.64796187308135</v>
      </c>
    </row>
    <row r="64" spans="7:9" x14ac:dyDescent="0.25">
      <c r="G64" s="21">
        <v>58</v>
      </c>
      <c r="H64" s="24">
        <f t="shared" si="0"/>
        <v>108.31351308461427</v>
      </c>
      <c r="I64" s="25">
        <f>NPV($B$9,$H$7:H64)</f>
        <v>52.738354481769548</v>
      </c>
    </row>
    <row r="65" spans="7:9" x14ac:dyDescent="0.25">
      <c r="G65" s="21">
        <v>59</v>
      </c>
      <c r="H65" s="24">
        <f t="shared" si="0"/>
        <v>114.81232386969113</v>
      </c>
      <c r="I65" s="25">
        <f>NPV($B$9,$H$7:H65)</f>
        <v>52.823147548326631</v>
      </c>
    </row>
    <row r="66" spans="7:9" x14ac:dyDescent="0.25">
      <c r="G66" s="21">
        <v>60</v>
      </c>
      <c r="H66" s="24">
        <f t="shared" si="0"/>
        <v>121.70106330187259</v>
      </c>
      <c r="I66" s="25">
        <f>NPV($B$9,$H$7:H66)</f>
        <v>52.902687947043887</v>
      </c>
    </row>
    <row r="67" spans="7:9" x14ac:dyDescent="0.25">
      <c r="G67" s="21">
        <v>61</v>
      </c>
      <c r="H67" s="24">
        <f t="shared" si="0"/>
        <v>129.00312709998497</v>
      </c>
      <c r="I67" s="25">
        <f>NPV($B$9,$H$7:H67)</f>
        <v>52.977301064424672</v>
      </c>
    </row>
    <row r="68" spans="7:9" x14ac:dyDescent="0.25">
      <c r="G68" s="21">
        <v>62</v>
      </c>
      <c r="H68" s="24">
        <f t="shared" si="0"/>
        <v>136.74331472598408</v>
      </c>
      <c r="I68" s="25">
        <f>NPV($B$9,$H$7:H68)</f>
        <v>53.047292130286301</v>
      </c>
    </row>
    <row r="69" spans="7:9" x14ac:dyDescent="0.25">
      <c r="G69" s="21">
        <v>63</v>
      </c>
      <c r="H69" s="24">
        <f t="shared" si="0"/>
        <v>144.94791360954312</v>
      </c>
      <c r="I69" s="25">
        <f>NPV($B$9,$H$7:H69)</f>
        <v>53.112947466404286</v>
      </c>
    </row>
    <row r="70" spans="7:9" x14ac:dyDescent="0.25">
      <c r="G70" s="21">
        <v>64</v>
      </c>
      <c r="H70" s="24">
        <f t="shared" si="0"/>
        <v>153.64478842611572</v>
      </c>
      <c r="I70" s="25">
        <f>NPV($B$9,$H$7:H70)</f>
        <v>53.174535657806999</v>
      </c>
    </row>
    <row r="71" spans="7:9" x14ac:dyDescent="0.25">
      <c r="G71" s="21">
        <v>65</v>
      </c>
      <c r="H71" s="24">
        <f t="shared" si="0"/>
        <v>162.86347573168268</v>
      </c>
      <c r="I71" s="25">
        <f>NPV($B$9,$H$7:H71)</f>
        <v>53.232308651512199</v>
      </c>
    </row>
    <row r="72" spans="7:9" x14ac:dyDescent="0.25">
      <c r="G72" s="21">
        <v>66</v>
      </c>
      <c r="H72" s="24">
        <f t="shared" si="0"/>
        <v>172.63528427558364</v>
      </c>
      <c r="I72" s="25">
        <f>NPV($B$9,$H$7:H72)</f>
        <v>53.286502787200256</v>
      </c>
    </row>
    <row r="73" spans="7:9" x14ac:dyDescent="0.25">
      <c r="G73" s="21">
        <v>67</v>
      </c>
      <c r="H73" s="24">
        <f t="shared" si="0"/>
        <v>182.99340133211868</v>
      </c>
      <c r="I73" s="25">
        <f>NPV($B$9,$H$7:H73)</f>
        <v>53.337339764040387</v>
      </c>
    </row>
    <row r="74" spans="7:9" x14ac:dyDescent="0.25">
      <c r="G74" s="21">
        <v>68</v>
      </c>
      <c r="H74" s="24">
        <f t="shared" ref="H74:H137" si="2">H73*(1+$B$4)</f>
        <v>193.97300541204581</v>
      </c>
      <c r="I74" s="25">
        <f>NPV($B$9,$H$7:H74)</f>
        <v>53.385027547624929</v>
      </c>
    </row>
    <row r="75" spans="7:9" x14ac:dyDescent="0.25">
      <c r="G75" s="21">
        <v>69</v>
      </c>
      <c r="H75" s="24">
        <f t="shared" si="2"/>
        <v>205.61138573676857</v>
      </c>
      <c r="I75" s="25">
        <f>NPV($B$9,$H$7:H75)</f>
        <v>53.429761220721943</v>
      </c>
    </row>
    <row r="76" spans="7:9" x14ac:dyDescent="0.25">
      <c r="G76" s="21">
        <v>70</v>
      </c>
      <c r="H76" s="24">
        <f t="shared" si="2"/>
        <v>217.94806888097469</v>
      </c>
      <c r="I76" s="25">
        <f>NPV($B$9,$H$7:H76)</f>
        <v>53.471723781326212</v>
      </c>
    </row>
    <row r="77" spans="7:9" x14ac:dyDescent="0.25">
      <c r="G77" s="21">
        <v>71</v>
      </c>
      <c r="H77" s="24">
        <f t="shared" si="2"/>
        <v>231.02495301383317</v>
      </c>
      <c r="I77" s="25">
        <f>NPV($B$9,$H$7:H77)</f>
        <v>53.511086891273585</v>
      </c>
    </row>
    <row r="78" spans="7:9" x14ac:dyDescent="0.25">
      <c r="G78" s="21">
        <v>72</v>
      </c>
      <c r="H78" s="24">
        <f t="shared" si="2"/>
        <v>244.88645019466318</v>
      </c>
      <c r="I78" s="25">
        <f>NPV($B$9,$H$7:H78)</f>
        <v>53.548011578480853</v>
      </c>
    </row>
    <row r="79" spans="7:9" x14ac:dyDescent="0.25">
      <c r="G79" s="21">
        <v>73</v>
      </c>
      <c r="H79" s="24">
        <f t="shared" si="2"/>
        <v>259.57963720634297</v>
      </c>
      <c r="I79" s="25">
        <f>NPV($B$9,$H$7:H79)</f>
        <v>53.582648895684137</v>
      </c>
    </row>
    <row r="80" spans="7:9" x14ac:dyDescent="0.25">
      <c r="G80" s="21">
        <v>74</v>
      </c>
      <c r="H80" s="24">
        <f t="shared" si="2"/>
        <v>275.15441543872356</v>
      </c>
      <c r="I80" s="25">
        <f>NPV($B$9,$H$7:H80)</f>
        <v>53.615140538370404</v>
      </c>
    </row>
    <row r="81" spans="7:9" x14ac:dyDescent="0.25">
      <c r="G81" s="21">
        <v>75</v>
      </c>
      <c r="H81" s="24">
        <f t="shared" si="2"/>
        <v>291.66368036504701</v>
      </c>
      <c r="I81" s="25">
        <f>NPV($B$9,$H$7:H81)</f>
        <v>53.64561942443008</v>
      </c>
    </row>
    <row r="82" spans="7:9" x14ac:dyDescent="0.25">
      <c r="G82" s="21">
        <v>76</v>
      </c>
      <c r="H82" s="24">
        <f t="shared" si="2"/>
        <v>309.16350118694987</v>
      </c>
      <c r="I82" s="25">
        <f>NPV($B$9,$H$7:H82)</f>
        <v>53.674210237901988</v>
      </c>
    </row>
    <row r="83" spans="7:9" x14ac:dyDescent="0.25">
      <c r="G83" s="21">
        <v>77</v>
      </c>
      <c r="H83" s="24">
        <f t="shared" si="2"/>
        <v>327.71331125816687</v>
      </c>
      <c r="I83" s="25">
        <f>NPV($B$9,$H$7:H83)</f>
        <v>53.701029939034932</v>
      </c>
    </row>
    <row r="84" spans="7:9" x14ac:dyDescent="0.25">
      <c r="G84" s="21">
        <v>78</v>
      </c>
      <c r="H84" s="24">
        <f t="shared" si="2"/>
        <v>347.37610993365689</v>
      </c>
      <c r="I84" s="25">
        <f>NPV($B$9,$H$7:H84)</f>
        <v>53.726188242752563</v>
      </c>
    </row>
    <row r="85" spans="7:9" x14ac:dyDescent="0.25">
      <c r="G85" s="21">
        <v>79</v>
      </c>
      <c r="H85" s="24">
        <f t="shared" si="2"/>
        <v>368.21867652967632</v>
      </c>
      <c r="I85" s="25">
        <f>NPV($B$9,$H$7:H85)</f>
        <v>53.749788067478825</v>
      </c>
    </row>
    <row r="86" spans="7:9" x14ac:dyDescent="0.25">
      <c r="G86" s="21">
        <v>80</v>
      </c>
      <c r="H86" s="24">
        <f t="shared" si="2"/>
        <v>390.31179712145689</v>
      </c>
      <c r="I86" s="25">
        <f>NPV($B$9,$H$7:H86)</f>
        <v>53.771925956160104</v>
      </c>
    </row>
    <row r="87" spans="7:9" x14ac:dyDescent="0.25">
      <c r="G87" s="21">
        <v>81</v>
      </c>
      <c r="H87" s="24">
        <f t="shared" si="2"/>
        <v>413.73050494874434</v>
      </c>
      <c r="I87" s="25">
        <f>NPV($B$9,$H$7:H87)</f>
        <v>53.792692471206266</v>
      </c>
    </row>
    <row r="88" spans="7:9" x14ac:dyDescent="0.25">
      <c r="G88" s="21">
        <v>82</v>
      </c>
      <c r="H88" s="24">
        <f t="shared" si="2"/>
        <v>438.55433524566899</v>
      </c>
      <c r="I88" s="25">
        <f>NPV($B$9,$H$7:H88)</f>
        <v>53.812172564966374</v>
      </c>
    </row>
    <row r="89" spans="7:9" x14ac:dyDescent="0.25">
      <c r="G89" s="21">
        <v>83</v>
      </c>
      <c r="H89" s="24">
        <f t="shared" si="2"/>
        <v>464.86759536040915</v>
      </c>
      <c r="I89" s="25">
        <f>NPV($B$9,$H$7:H89)</f>
        <v>53.830445927254623</v>
      </c>
    </row>
    <row r="90" spans="7:9" x14ac:dyDescent="0.25">
      <c r="G90" s="21">
        <v>84</v>
      </c>
      <c r="H90" s="24">
        <f t="shared" si="2"/>
        <v>492.75965108203371</v>
      </c>
      <c r="I90" s="25">
        <f>NPV($B$9,$H$7:H90)</f>
        <v>53.847587311348022</v>
      </c>
    </row>
    <row r="91" spans="7:9" x14ac:dyDescent="0.25">
      <c r="G91" s="21">
        <v>85</v>
      </c>
      <c r="H91" s="24">
        <f t="shared" si="2"/>
        <v>522.32523014695573</v>
      </c>
      <c r="I91" s="25">
        <f>NPV($B$9,$H$7:H91)</f>
        <v>53.863666839789616</v>
      </c>
    </row>
    <row r="92" spans="7:9" x14ac:dyDescent="0.25">
      <c r="G92" s="21">
        <v>86</v>
      </c>
      <c r="H92" s="24">
        <f t="shared" si="2"/>
        <v>553.66474395577313</v>
      </c>
      <c r="I92" s="25">
        <f>NPV($B$9,$H$7:H92)</f>
        <v>53.87875029124811</v>
      </c>
    </row>
    <row r="93" spans="7:9" x14ac:dyDescent="0.25">
      <c r="G93" s="21">
        <v>87</v>
      </c>
      <c r="H93" s="24">
        <f t="shared" si="2"/>
        <v>586.8846285931196</v>
      </c>
      <c r="I93" s="25">
        <f>NPV($B$9,$H$7:H93)</f>
        <v>53.892899369607399</v>
      </c>
    </row>
    <row r="94" spans="7:9" x14ac:dyDescent="0.25">
      <c r="G94" s="21">
        <v>88</v>
      </c>
      <c r="H94" s="24">
        <f t="shared" si="2"/>
        <v>622.09770630870685</v>
      </c>
      <c r="I94" s="25">
        <f>NPV($B$9,$H$7:H94)</f>
        <v>53.906171956386906</v>
      </c>
    </row>
    <row r="95" spans="7:9" x14ac:dyDescent="0.25">
      <c r="G95" s="21">
        <v>89</v>
      </c>
      <c r="H95" s="24">
        <f t="shared" si="2"/>
        <v>659.42356868722925</v>
      </c>
      <c r="I95" s="25">
        <f>NPV($B$9,$H$7:H95)</f>
        <v>53.918622347525208</v>
      </c>
    </row>
    <row r="96" spans="7:9" x14ac:dyDescent="0.25">
      <c r="G96" s="21">
        <v>90</v>
      </c>
      <c r="H96" s="24">
        <f t="shared" si="2"/>
        <v>698.98898280846299</v>
      </c>
      <c r="I96" s="25">
        <f>NPV($B$9,$H$7:H96)</f>
        <v>53.930301475495654</v>
      </c>
    </row>
    <row r="97" spans="7:9" x14ac:dyDescent="0.25">
      <c r="G97" s="21">
        <v>91</v>
      </c>
      <c r="H97" s="24">
        <f t="shared" si="2"/>
        <v>740.92832177697085</v>
      </c>
      <c r="I97" s="25">
        <f>NPV($B$9,$H$7:H97)</f>
        <v>53.941257117662616</v>
      </c>
    </row>
    <row r="98" spans="7:9" x14ac:dyDescent="0.25">
      <c r="G98" s="21">
        <v>92</v>
      </c>
      <c r="H98" s="24">
        <f t="shared" si="2"/>
        <v>785.38402108358912</v>
      </c>
      <c r="I98" s="25">
        <f>NPV($B$9,$H$7:H98)</f>
        <v>53.951534091730743</v>
      </c>
    </row>
    <row r="99" spans="7:9" x14ac:dyDescent="0.25">
      <c r="G99" s="21">
        <v>93</v>
      </c>
      <c r="H99" s="24">
        <f t="shared" si="2"/>
        <v>832.50706234860456</v>
      </c>
      <c r="I99" s="25">
        <f>NPV($B$9,$H$7:H99)</f>
        <v>53.961174439086683</v>
      </c>
    </row>
    <row r="100" spans="7:9" x14ac:dyDescent="0.25">
      <c r="G100" s="21">
        <v>94</v>
      </c>
      <c r="H100" s="24">
        <f t="shared" si="2"/>
        <v>882.4574860895209</v>
      </c>
      <c r="I100" s="25">
        <f>NPV($B$9,$H$7:H100)</f>
        <v>53.970217596783407</v>
      </c>
    </row>
    <row r="101" spans="7:9" x14ac:dyDescent="0.25">
      <c r="G101" s="21">
        <v>95</v>
      </c>
      <c r="H101" s="24">
        <f t="shared" si="2"/>
        <v>935.40493525489217</v>
      </c>
      <c r="I101" s="25">
        <f>NPV($B$9,$H$7:H101)</f>
        <v>53.978700558870592</v>
      </c>
    </row>
    <row r="102" spans="7:9" x14ac:dyDescent="0.25">
      <c r="G102" s="21">
        <v>96</v>
      </c>
      <c r="H102" s="24">
        <f t="shared" si="2"/>
        <v>991.5292313701857</v>
      </c>
      <c r="I102" s="25">
        <f>NPV($B$9,$H$7:H102)</f>
        <v>53.986658027731146</v>
      </c>
    </row>
    <row r="103" spans="7:9" x14ac:dyDescent="0.25">
      <c r="G103" s="21">
        <v>97</v>
      </c>
      <c r="H103" s="24">
        <f t="shared" si="2"/>
        <v>1051.0209852523969</v>
      </c>
      <c r="I103" s="25">
        <f>NPV($B$9,$H$7:H103)</f>
        <v>53.994122556042818</v>
      </c>
    </row>
    <row r="104" spans="7:9" x14ac:dyDescent="0.25">
      <c r="G104" s="21">
        <v>98</v>
      </c>
      <c r="H104" s="24">
        <f t="shared" si="2"/>
        <v>1114.0822443675409</v>
      </c>
      <c r="I104" s="25">
        <f>NPV($B$9,$H$7:H104)</f>
        <v>54.001124679945796</v>
      </c>
    </row>
    <row r="105" spans="7:9" x14ac:dyDescent="0.25">
      <c r="G105" s="21">
        <v>99</v>
      </c>
      <c r="H105" s="24">
        <f t="shared" si="2"/>
        <v>1180.9271790295934</v>
      </c>
      <c r="I105" s="25">
        <f>NPV($B$9,$H$7:H105)</f>
        <v>54.007693043960984</v>
      </c>
    </row>
    <row r="106" spans="7:9" x14ac:dyDescent="0.25">
      <c r="G106" s="21">
        <v>100</v>
      </c>
      <c r="H106" s="24">
        <f t="shared" si="2"/>
        <v>1251.7828097713691</v>
      </c>
      <c r="I106" s="25">
        <f>NPV($B$9,$H$7:H106)</f>
        <v>54.013854518169921</v>
      </c>
    </row>
    <row r="107" spans="7:9" x14ac:dyDescent="0.25">
      <c r="G107" s="21">
        <v>101</v>
      </c>
      <c r="H107" s="24">
        <f t="shared" si="2"/>
        <v>1326.8897783576513</v>
      </c>
      <c r="I107" s="25">
        <f>NPV($B$9,$H$7:H107)</f>
        <v>54.019634308135821</v>
      </c>
    </row>
    <row r="108" spans="7:9" x14ac:dyDescent="0.25">
      <c r="G108" s="21">
        <v>102</v>
      </c>
      <c r="H108" s="24">
        <f t="shared" si="2"/>
        <v>1406.5031650591104</v>
      </c>
      <c r="I108" s="25">
        <f>NPV($B$9,$H$7:H108)</f>
        <v>54.025056058015345</v>
      </c>
    </row>
    <row r="109" spans="7:9" x14ac:dyDescent="0.25">
      <c r="G109" s="21">
        <v>103</v>
      </c>
      <c r="H109" s="24">
        <f t="shared" si="2"/>
        <v>1490.8933549626572</v>
      </c>
      <c r="I109" s="25">
        <f>NPV($B$9,$H$7:H109)</f>
        <v>54.030141947282864</v>
      </c>
    </row>
    <row r="110" spans="7:9" x14ac:dyDescent="0.25">
      <c r="G110" s="21">
        <v>104</v>
      </c>
      <c r="H110" s="24">
        <f t="shared" si="2"/>
        <v>1580.3469562604166</v>
      </c>
      <c r="I110" s="25">
        <f>NPV($B$9,$H$7:H110)</f>
        <v>54.034912781463007</v>
      </c>
    </row>
    <row r="111" spans="7:9" x14ac:dyDescent="0.25">
      <c r="G111" s="21">
        <v>105</v>
      </c>
      <c r="H111" s="24">
        <f t="shared" si="2"/>
        <v>1675.1677736360416</v>
      </c>
      <c r="I111" s="25">
        <f>NPV($B$9,$H$7:H111)</f>
        <v>54.039388077242613</v>
      </c>
    </row>
    <row r="112" spans="7:9" x14ac:dyDescent="0.25">
      <c r="G112" s="21">
        <v>106</v>
      </c>
      <c r="H112" s="24">
        <f t="shared" si="2"/>
        <v>1775.6778400542041</v>
      </c>
      <c r="I112" s="25">
        <f>NPV($B$9,$H$7:H112)</f>
        <v>54.043586142310211</v>
      </c>
    </row>
    <row r="113" spans="7:9" x14ac:dyDescent="0.25">
      <c r="G113" s="21">
        <v>107</v>
      </c>
      <c r="H113" s="24">
        <f t="shared" si="2"/>
        <v>1882.2185104574564</v>
      </c>
      <c r="I113" s="25">
        <f>NPV($B$9,$H$7:H113)</f>
        <v>54.047524150249721</v>
      </c>
    </row>
    <row r="114" spans="7:9" x14ac:dyDescent="0.25">
      <c r="G114" s="21">
        <v>108</v>
      </c>
      <c r="H114" s="24">
        <f t="shared" si="2"/>
        <v>1995.1516210849038</v>
      </c>
      <c r="I114" s="25">
        <f>NPV($B$9,$H$7:H114)</f>
        <v>54.051218210794751</v>
      </c>
    </row>
    <row r="115" spans="7:9" x14ac:dyDescent="0.25">
      <c r="G115" s="21">
        <v>109</v>
      </c>
      <c r="H115" s="24">
        <f t="shared" si="2"/>
        <v>2114.860718349998</v>
      </c>
      <c r="I115" s="25">
        <f>NPV($B$9,$H$7:H115)</f>
        <v>54.054683435730801</v>
      </c>
    </row>
    <row r="116" spans="7:9" x14ac:dyDescent="0.25">
      <c r="G116" s="21">
        <v>110</v>
      </c>
      <c r="H116" s="24">
        <f t="shared" si="2"/>
        <v>2241.7523614509978</v>
      </c>
      <c r="I116" s="25">
        <f>NPV($B$9,$H$7:H116)</f>
        <v>54.057934000715058</v>
      </c>
    </row>
    <row r="117" spans="7:9" x14ac:dyDescent="0.25">
      <c r="G117" s="21">
        <v>111</v>
      </c>
      <c r="H117" s="24">
        <f t="shared" si="2"/>
        <v>2376.2575031380579</v>
      </c>
      <c r="I117" s="25">
        <f>NPV($B$9,$H$7:H117)</f>
        <v>54.060983203266666</v>
      </c>
    </row>
    <row r="118" spans="7:9" x14ac:dyDescent="0.25">
      <c r="G118" s="21">
        <v>112</v>
      </c>
      <c r="H118" s="24">
        <f t="shared" si="2"/>
        <v>2518.8329533263413</v>
      </c>
      <c r="I118" s="25">
        <f>NPV($B$9,$H$7:H118)</f>
        <v>54.063843517164628</v>
      </c>
    </row>
    <row r="119" spans="7:9" x14ac:dyDescent="0.25">
      <c r="G119" s="21">
        <v>113</v>
      </c>
      <c r="H119" s="24">
        <f t="shared" si="2"/>
        <v>2669.9629305259218</v>
      </c>
      <c r="I119" s="25">
        <f>NPV($B$9,$H$7:H119)</f>
        <v>54.066526643475989</v>
      </c>
    </row>
    <row r="120" spans="7:9" x14ac:dyDescent="0.25">
      <c r="G120" s="21">
        <v>114</v>
      </c>
      <c r="H120" s="24">
        <f t="shared" si="2"/>
        <v>2830.1607063574775</v>
      </c>
      <c r="I120" s="25">
        <f>NPV($B$9,$H$7:H120)</f>
        <v>54.069043558422941</v>
      </c>
    </row>
    <row r="121" spans="7:9" x14ac:dyDescent="0.25">
      <c r="G121" s="21">
        <v>115</v>
      </c>
      <c r="H121" s="24">
        <f t="shared" si="2"/>
        <v>2999.9703487389261</v>
      </c>
      <c r="I121" s="25">
        <f>NPV($B$9,$H$7:H121)</f>
        <v>54.071404558284669</v>
      </c>
    </row>
    <row r="122" spans="7:9" x14ac:dyDescent="0.25">
      <c r="G122" s="21">
        <v>116</v>
      </c>
      <c r="H122" s="24">
        <f t="shared" si="2"/>
        <v>3179.9685696632619</v>
      </c>
      <c r="I122" s="25">
        <f>NPV($B$9,$H$7:H122)</f>
        <v>54.073619301517809</v>
      </c>
    </row>
    <row r="123" spans="7:9" x14ac:dyDescent="0.25">
      <c r="G123" s="21">
        <v>117</v>
      </c>
      <c r="H123" s="24">
        <f t="shared" si="2"/>
        <v>3370.7666838430578</v>
      </c>
      <c r="I123" s="25">
        <f>NPV($B$9,$H$7:H123)</f>
        <v>54.075696848267469</v>
      </c>
    </row>
    <row r="124" spans="7:9" x14ac:dyDescent="0.25">
      <c r="G124" s="21">
        <v>118</v>
      </c>
      <c r="H124" s="24">
        <f t="shared" si="2"/>
        <v>3573.0126848736413</v>
      </c>
      <c r="I124" s="25">
        <f>NPV($B$9,$H$7:H124)</f>
        <v>54.077645697430874</v>
      </c>
    </row>
    <row r="125" spans="7:9" x14ac:dyDescent="0.25">
      <c r="G125" s="21">
        <v>119</v>
      </c>
      <c r="H125" s="24">
        <f t="shared" si="2"/>
        <v>3787.39344596606</v>
      </c>
      <c r="I125" s="25">
        <f>NPV($B$9,$H$7:H125)</f>
        <v>54.079473821424862</v>
      </c>
    </row>
    <row r="126" spans="7:9" x14ac:dyDescent="0.25">
      <c r="G126" s="21">
        <v>120</v>
      </c>
      <c r="H126" s="24">
        <f t="shared" si="2"/>
        <v>4014.6370527240238</v>
      </c>
      <c r="I126" s="25">
        <f>NPV($B$9,$H$7:H126)</f>
        <v>54.08118869879975</v>
      </c>
    </row>
    <row r="127" spans="7:9" x14ac:dyDescent="0.25">
      <c r="G127" s="21">
        <v>121</v>
      </c>
      <c r="H127" s="24">
        <f t="shared" si="2"/>
        <v>4255.5152758874656</v>
      </c>
      <c r="I127" s="25">
        <f>NPV($B$9,$H$7:H127)</f>
        <v>54.082797344832834</v>
      </c>
    </row>
    <row r="128" spans="7:9" x14ac:dyDescent="0.25">
      <c r="G128" s="21">
        <v>122</v>
      </c>
      <c r="H128" s="24">
        <f t="shared" si="2"/>
        <v>4510.8461924407138</v>
      </c>
      <c r="I128" s="25">
        <f>NPV($B$9,$H$7:H128)</f>
        <v>54.084306340226703</v>
      </c>
    </row>
    <row r="129" spans="7:9" x14ac:dyDescent="0.25">
      <c r="G129" s="21">
        <v>123</v>
      </c>
      <c r="H129" s="24">
        <f t="shared" si="2"/>
        <v>4781.496963987157</v>
      </c>
      <c r="I129" s="25">
        <f>NPV($B$9,$H$7:H129)</f>
        <v>54.0857218580298</v>
      </c>
    </row>
    <row r="130" spans="7:9" x14ac:dyDescent="0.25">
      <c r="G130" s="21">
        <v>124</v>
      </c>
      <c r="H130" s="24">
        <f t="shared" si="2"/>
        <v>5068.3867818263871</v>
      </c>
      <c r="I130" s="25">
        <f>NPV($B$9,$H$7:H130)</f>
        <v>54.087049688889337</v>
      </c>
    </row>
    <row r="131" spans="7:9" x14ac:dyDescent="0.25">
      <c r="G131" s="21">
        <v>125</v>
      </c>
      <c r="H131" s="24">
        <f t="shared" si="2"/>
        <v>5372.4899887359707</v>
      </c>
      <c r="I131" s="25">
        <f>NPV($B$9,$H$7:H131)</f>
        <v>54.088295264739884</v>
      </c>
    </row>
    <row r="132" spans="7:9" x14ac:dyDescent="0.25">
      <c r="G132" s="21">
        <v>126</v>
      </c>
      <c r="H132" s="24">
        <f t="shared" si="2"/>
        <v>5694.8393880601288</v>
      </c>
      <c r="I132" s="25">
        <f>NPV($B$9,$H$7:H132)</f>
        <v>54.089463681024462</v>
      </c>
    </row>
    <row r="133" spans="7:9" x14ac:dyDescent="0.25">
      <c r="G133" s="21">
        <v>127</v>
      </c>
      <c r="H133" s="24">
        <f t="shared" si="2"/>
        <v>6036.5297513437372</v>
      </c>
      <c r="I133" s="25">
        <f>NPV($B$9,$H$7:H133)</f>
        <v>54.0905597175392</v>
      </c>
    </row>
    <row r="134" spans="7:9" x14ac:dyDescent="0.25">
      <c r="G134" s="21">
        <v>128</v>
      </c>
      <c r="H134" s="24">
        <f t="shared" si="2"/>
        <v>6398.7215364243621</v>
      </c>
      <c r="I134" s="25">
        <f>NPV($B$9,$H$7:H134)</f>
        <v>54.091587857986653</v>
      </c>
    </row>
    <row r="135" spans="7:9" x14ac:dyDescent="0.25">
      <c r="G135" s="21">
        <v>129</v>
      </c>
      <c r="H135" s="24">
        <f t="shared" si="2"/>
        <v>6782.6448286098239</v>
      </c>
      <c r="I135" s="25">
        <f>NPV($B$9,$H$7:H135)</f>
        <v>54.092552308317892</v>
      </c>
    </row>
    <row r="136" spans="7:9" x14ac:dyDescent="0.25">
      <c r="G136" s="21">
        <v>130</v>
      </c>
      <c r="H136" s="24">
        <f t="shared" si="2"/>
        <v>7189.6035183264139</v>
      </c>
      <c r="I136" s="25">
        <f>NPV($B$9,$H$7:H136)</f>
        <v>54.093457013938348</v>
      </c>
    </row>
    <row r="137" spans="7:9" x14ac:dyDescent="0.25">
      <c r="G137" s="21">
        <v>131</v>
      </c>
      <c r="H137" s="24">
        <f t="shared" si="2"/>
        <v>7620.9797294259988</v>
      </c>
      <c r="I137" s="25">
        <f>NPV($B$9,$H$7:H137)</f>
        <v>54.094305675847799</v>
      </c>
    </row>
    <row r="138" spans="7:9" x14ac:dyDescent="0.25">
      <c r="G138" s="21">
        <v>132</v>
      </c>
      <c r="H138" s="24">
        <f t="shared" ref="H138:H201" si="3">H137*(1+$B$4)</f>
        <v>8078.2385131915589</v>
      </c>
      <c r="I138" s="25">
        <f>NPV($B$9,$H$7:H138)</f>
        <v>54.095101765780562</v>
      </c>
    </row>
    <row r="139" spans="7:9" x14ac:dyDescent="0.25">
      <c r="G139" s="21">
        <v>133</v>
      </c>
      <c r="H139" s="24">
        <f t="shared" si="3"/>
        <v>8562.932823983052</v>
      </c>
      <c r="I139" s="25">
        <f>NPV($B$9,$H$7:H139)</f>
        <v>54.095848540407751</v>
      </c>
    </row>
    <row r="140" spans="7:9" x14ac:dyDescent="0.25">
      <c r="G140" s="21">
        <v>134</v>
      </c>
      <c r="H140" s="24">
        <f t="shared" si="3"/>
        <v>9076.7087934220363</v>
      </c>
      <c r="I140" s="25">
        <f>NPV($B$9,$H$7:H140)</f>
        <v>54.096549054659803</v>
      </c>
    </row>
    <row r="141" spans="7:9" x14ac:dyDescent="0.25">
      <c r="G141" s="21">
        <v>135</v>
      </c>
      <c r="H141" s="24">
        <f t="shared" si="3"/>
        <v>9621.3113210273586</v>
      </c>
      <c r="I141" s="25">
        <f>NPV($B$9,$H$7:H141)</f>
        <v>54.097206174223679</v>
      </c>
    </row>
    <row r="142" spans="7:9" x14ac:dyDescent="0.25">
      <c r="G142" s="21">
        <v>136</v>
      </c>
      <c r="H142" s="24">
        <f t="shared" si="3"/>
        <v>10198.590000289001</v>
      </c>
      <c r="I142" s="25">
        <f>NPV($B$9,$H$7:H142)</f>
        <v>54.097822587265895</v>
      </c>
    </row>
    <row r="143" spans="7:9" x14ac:dyDescent="0.25">
      <c r="G143" s="21">
        <v>137</v>
      </c>
      <c r="H143" s="24">
        <f t="shared" si="3"/>
        <v>10810.505400306341</v>
      </c>
      <c r="I143" s="25">
        <f>NPV($B$9,$H$7:H143)</f>
        <v>54.0984008154294</v>
      </c>
    </row>
    <row r="144" spans="7:9" x14ac:dyDescent="0.25">
      <c r="G144" s="21">
        <v>138</v>
      </c>
      <c r="H144" s="24">
        <f t="shared" si="3"/>
        <v>11459.135724324722</v>
      </c>
      <c r="I144" s="25">
        <f>NPV($B$9,$H$7:H144)</f>
        <v>54.098943224149146</v>
      </c>
    </row>
    <row r="145" spans="7:9" x14ac:dyDescent="0.25">
      <c r="G145" s="21">
        <v>139</v>
      </c>
      <c r="H145" s="24">
        <f t="shared" si="3"/>
        <v>12146.683867784206</v>
      </c>
      <c r="I145" s="25">
        <f>NPV($B$9,$H$7:H145)</f>
        <v>54.09945203232872</v>
      </c>
    </row>
    <row r="146" spans="7:9" x14ac:dyDescent="0.25">
      <c r="G146" s="21">
        <v>140</v>
      </c>
      <c r="H146" s="24">
        <f t="shared" si="3"/>
        <v>12875.484899851259</v>
      </c>
      <c r="I146" s="25">
        <f>NPV($B$9,$H$7:H146)</f>
        <v>54.099929321417534</v>
      </c>
    </row>
    <row r="147" spans="7:9" x14ac:dyDescent="0.25">
      <c r="G147" s="21">
        <v>141</v>
      </c>
      <c r="H147" s="24">
        <f t="shared" si="3"/>
        <v>13648.013993842334</v>
      </c>
      <c r="I147" s="25">
        <f>NPV($B$9,$H$7:H147)</f>
        <v>54.100377043925619</v>
      </c>
    </row>
    <row r="148" spans="7:9" x14ac:dyDescent="0.25">
      <c r="G148" s="21">
        <v>142</v>
      </c>
      <c r="H148" s="24">
        <f t="shared" si="3"/>
        <v>14466.894833472876</v>
      </c>
      <c r="I148" s="25">
        <f>NPV($B$9,$H$7:H148)</f>
        <v>54.100797031411076</v>
      </c>
    </row>
    <row r="149" spans="7:9" x14ac:dyDescent="0.25">
      <c r="G149" s="21">
        <v>143</v>
      </c>
      <c r="H149" s="24">
        <f t="shared" si="3"/>
        <v>15334.908523481248</v>
      </c>
      <c r="I149" s="25">
        <f>NPV($B$9,$H$7:H149)</f>
        <v>54.101191001972659</v>
      </c>
    </row>
    <row r="150" spans="7:9" x14ac:dyDescent="0.25">
      <c r="G150" s="21">
        <v>144</v>
      </c>
      <c r="H150" s="24">
        <f t="shared" si="3"/>
        <v>16255.003034890124</v>
      </c>
      <c r="I150" s="25">
        <f>NPV($B$9,$H$7:H150)</f>
        <v>54.10156056727822</v>
      </c>
    </row>
    <row r="151" spans="7:9" x14ac:dyDescent="0.25">
      <c r="G151" s="21">
        <v>145</v>
      </c>
      <c r="H151" s="24">
        <f t="shared" si="3"/>
        <v>17230.303216983531</v>
      </c>
      <c r="I151" s="25">
        <f>NPV($B$9,$H$7:H151)</f>
        <v>54.101907239157768</v>
      </c>
    </row>
    <row r="152" spans="7:9" x14ac:dyDescent="0.25">
      <c r="G152" s="21">
        <v>146</v>
      </c>
      <c r="H152" s="24">
        <f t="shared" si="3"/>
        <v>18264.121410002543</v>
      </c>
      <c r="I152" s="25">
        <f>NPV($B$9,$H$7:H152)</f>
        <v>54.102232435788146</v>
      </c>
    </row>
    <row r="153" spans="7:9" x14ac:dyDescent="0.25">
      <c r="G153" s="21">
        <v>147</v>
      </c>
      <c r="H153" s="24">
        <f t="shared" si="3"/>
        <v>19359.968694602696</v>
      </c>
      <c r="I153" s="25">
        <f>NPV($B$9,$H$7:H153)</f>
        <v>54.102537487494516</v>
      </c>
    </row>
    <row r="154" spans="7:9" x14ac:dyDescent="0.25">
      <c r="G154" s="21">
        <v>148</v>
      </c>
      <c r="H154" s="24">
        <f t="shared" si="3"/>
        <v>20521.566816278857</v>
      </c>
      <c r="I154" s="25">
        <f>NPV($B$9,$H$7:H154)</f>
        <v>54.102823642192519</v>
      </c>
    </row>
    <row r="155" spans="7:9" x14ac:dyDescent="0.25">
      <c r="G155" s="21">
        <v>149</v>
      </c>
      <c r="H155" s="24">
        <f t="shared" si="3"/>
        <v>21752.86082525559</v>
      </c>
      <c r="I155" s="25">
        <f>NPV($B$9,$H$7:H155)</f>
        <v>54.103092070493311</v>
      </c>
    </row>
    <row r="156" spans="7:9" x14ac:dyDescent="0.25">
      <c r="G156" s="21">
        <v>150</v>
      </c>
      <c r="H156" s="24">
        <f t="shared" si="3"/>
        <v>23058.032474770927</v>
      </c>
      <c r="I156" s="25">
        <f>NPV($B$9,$H$7:H156)</f>
        <v>54.103343870492282</v>
      </c>
    </row>
    <row r="157" spans="7:9" x14ac:dyDescent="0.25">
      <c r="G157" s="21">
        <v>151</v>
      </c>
      <c r="H157" s="24">
        <f t="shared" si="3"/>
        <v>24441.514423257184</v>
      </c>
      <c r="I157" s="25">
        <f>NPV($B$9,$H$7:H157)</f>
        <v>54.103580072261224</v>
      </c>
    </row>
    <row r="158" spans="7:9" x14ac:dyDescent="0.25">
      <c r="G158" s="21">
        <v>152</v>
      </c>
      <c r="H158" s="24">
        <f t="shared" si="3"/>
        <v>25908.005288652617</v>
      </c>
      <c r="I158" s="25">
        <f>NPV($B$9,$H$7:H158)</f>
        <v>54.10380164206218</v>
      </c>
    </row>
    <row r="159" spans="7:9" x14ac:dyDescent="0.25">
      <c r="G159" s="21">
        <v>153</v>
      </c>
      <c r="H159" s="24">
        <f t="shared" si="3"/>
        <v>27462.485605971775</v>
      </c>
      <c r="I159" s="25">
        <f>NPV($B$9,$H$7:H159)</f>
        <v>54.104009486300249</v>
      </c>
    </row>
    <row r="160" spans="7:9" x14ac:dyDescent="0.25">
      <c r="G160" s="21">
        <v>154</v>
      </c>
      <c r="H160" s="24">
        <f t="shared" si="3"/>
        <v>29110.234742330082</v>
      </c>
      <c r="I160" s="25">
        <f>NPV($B$9,$H$7:H160)</f>
        <v>54.104204455231532</v>
      </c>
    </row>
    <row r="161" spans="7:9" x14ac:dyDescent="0.25">
      <c r="G161" s="21">
        <v>155</v>
      </c>
      <c r="H161" s="24">
        <f t="shared" si="3"/>
        <v>30856.848826869889</v>
      </c>
      <c r="I161" s="25">
        <f>NPV($B$9,$H$7:H161)</f>
        <v>54.104387346441406</v>
      </c>
    </row>
    <row r="162" spans="7:9" x14ac:dyDescent="0.25">
      <c r="G162" s="21">
        <v>156</v>
      </c>
      <c r="H162" s="24">
        <f t="shared" si="3"/>
        <v>32708.259756482083</v>
      </c>
      <c r="I162" s="25">
        <f>NPV($B$9,$H$7:H162)</f>
        <v>54.104558908107308</v>
      </c>
    </row>
    <row r="163" spans="7:9" x14ac:dyDescent="0.25">
      <c r="G163" s="21">
        <v>157</v>
      </c>
      <c r="H163" s="24">
        <f t="shared" si="3"/>
        <v>34670.755341871009</v>
      </c>
      <c r="I163" s="25">
        <f>NPV($B$9,$H$7:H163)</f>
        <v>54.104719842059389</v>
      </c>
    </row>
    <row r="164" spans="7:9" x14ac:dyDescent="0.25">
      <c r="G164" s="21">
        <v>158</v>
      </c>
      <c r="H164" s="24">
        <f t="shared" si="3"/>
        <v>36751.000662383274</v>
      </c>
      <c r="I164" s="25">
        <f>NPV($B$9,$H$7:H164)</f>
        <v>54.104870806651604</v>
      </c>
    </row>
    <row r="165" spans="7:9" x14ac:dyDescent="0.25">
      <c r="G165" s="21">
        <v>159</v>
      </c>
      <c r="H165" s="24">
        <f t="shared" si="3"/>
        <v>38956.060702126269</v>
      </c>
      <c r="I165" s="25">
        <f>NPV($B$9,$H$7:H165)</f>
        <v>54.10501241945493</v>
      </c>
    </row>
    <row r="166" spans="7:9" x14ac:dyDescent="0.25">
      <c r="G166" s="21">
        <v>160</v>
      </c>
      <c r="H166" s="24">
        <f t="shared" si="3"/>
        <v>41293.42434425385</v>
      </c>
      <c r="I166" s="25">
        <f>NPV($B$9,$H$7:H166)</f>
        <v>54.105145259783711</v>
      </c>
    </row>
    <row r="167" spans="7:9" x14ac:dyDescent="0.25">
      <c r="G167" s="21">
        <v>161</v>
      </c>
      <c r="H167" s="24">
        <f t="shared" si="3"/>
        <v>43771.029804909085</v>
      </c>
      <c r="I167" s="25">
        <f>NPV($B$9,$H$7:H167)</f>
        <v>54.105269871065573</v>
      </c>
    </row>
    <row r="168" spans="7:9" x14ac:dyDescent="0.25">
      <c r="G168" s="21">
        <v>162</v>
      </c>
      <c r="H168" s="24">
        <f t="shared" si="3"/>
        <v>46397.291593203634</v>
      </c>
      <c r="I168" s="25">
        <f>NPV($B$9,$H$7:H168)</f>
        <v>54.105386763064487</v>
      </c>
    </row>
    <row r="169" spans="7:9" x14ac:dyDescent="0.25">
      <c r="G169" s="21">
        <v>163</v>
      </c>
      <c r="H169" s="24">
        <f t="shared" si="3"/>
        <v>49181.129088795853</v>
      </c>
      <c r="I169" s="25">
        <f>NPV($B$9,$H$7:H169)</f>
        <v>54.105496413966129</v>
      </c>
    </row>
    <row r="170" spans="7:9" x14ac:dyDescent="0.25">
      <c r="G170" s="21">
        <v>164</v>
      </c>
      <c r="H170" s="24">
        <f t="shared" si="3"/>
        <v>52131.996834123609</v>
      </c>
      <c r="I170" s="25">
        <f>NPV($B$9,$H$7:H170)</f>
        <v>54.10559927233404</v>
      </c>
    </row>
    <row r="171" spans="7:9" x14ac:dyDescent="0.25">
      <c r="G171" s="21">
        <v>165</v>
      </c>
      <c r="H171" s="24">
        <f t="shared" si="3"/>
        <v>55259.916644171026</v>
      </c>
      <c r="I171" s="25">
        <f>NPV($B$9,$H$7:H171)</f>
        <v>54.105695758944641</v>
      </c>
    </row>
    <row r="172" spans="7:9" x14ac:dyDescent="0.25">
      <c r="G172" s="21">
        <v>166</v>
      </c>
      <c r="H172" s="24">
        <f t="shared" si="3"/>
        <v>58575.511642821293</v>
      </c>
      <c r="I172" s="25">
        <f>NPV($B$9,$H$7:H172)</f>
        <v>54.105786268508574</v>
      </c>
    </row>
    <row r="173" spans="7:9" x14ac:dyDescent="0.25">
      <c r="G173" s="21">
        <v>167</v>
      </c>
      <c r="H173" s="24">
        <f t="shared" si="3"/>
        <v>62090.042341390574</v>
      </c>
      <c r="I173" s="25">
        <f>NPV($B$9,$H$7:H173)</f>
        <v>54.105871171285358</v>
      </c>
    </row>
    <row r="174" spans="7:9" x14ac:dyDescent="0.25">
      <c r="G174" s="21">
        <v>168</v>
      </c>
      <c r="H174" s="24">
        <f t="shared" si="3"/>
        <v>65815.444881874006</v>
      </c>
      <c r="I174" s="25">
        <f>NPV($B$9,$H$7:H174)</f>
        <v>54.105950814598096</v>
      </c>
    </row>
    <row r="175" spans="7:9" x14ac:dyDescent="0.25">
      <c r="G175" s="21">
        <v>169</v>
      </c>
      <c r="H175" s="24">
        <f t="shared" si="3"/>
        <v>69764.371574786448</v>
      </c>
      <c r="I175" s="25">
        <f>NPV($B$9,$H$7:H175)</f>
        <v>54.106025524254292</v>
      </c>
    </row>
    <row r="176" spans="7:9" x14ac:dyDescent="0.25">
      <c r="G176" s="21">
        <v>170</v>
      </c>
      <c r="H176" s="24">
        <f t="shared" si="3"/>
        <v>73950.233869273638</v>
      </c>
      <c r="I176" s="25">
        <f>NPV($B$9,$H$7:H176)</f>
        <v>54.106095605878693</v>
      </c>
    </row>
    <row r="177" spans="7:9" x14ac:dyDescent="0.25">
      <c r="G177" s="21">
        <v>171</v>
      </c>
      <c r="H177" s="24">
        <f t="shared" si="3"/>
        <v>78387.247901430062</v>
      </c>
      <c r="I177" s="25">
        <f>NPV($B$9,$H$7:H177)</f>
        <v>54.106161346163525</v>
      </c>
    </row>
    <row r="178" spans="7:9" x14ac:dyDescent="0.25">
      <c r="G178" s="21">
        <v>172</v>
      </c>
      <c r="H178" s="24">
        <f t="shared" si="3"/>
        <v>83090.482775515877</v>
      </c>
      <c r="I178" s="25">
        <f>NPV($B$9,$H$7:H178)</f>
        <v>54.106223014041326</v>
      </c>
    </row>
    <row r="179" spans="7:9" x14ac:dyDescent="0.25">
      <c r="G179" s="21">
        <v>173</v>
      </c>
      <c r="H179" s="24">
        <f t="shared" si="3"/>
        <v>88075.911742046839</v>
      </c>
      <c r="I179" s="25">
        <f>NPV($B$9,$H$7:H179)</f>
        <v>54.106280861785109</v>
      </c>
    </row>
    <row r="180" spans="7:9" x14ac:dyDescent="0.25">
      <c r="G180" s="21">
        <v>174</v>
      </c>
      <c r="H180" s="24">
        <f t="shared" si="3"/>
        <v>93360.466446569655</v>
      </c>
      <c r="I180" s="25">
        <f>NPV($B$9,$H$7:H180)</f>
        <v>54.106335126040342</v>
      </c>
    </row>
    <row r="181" spans="7:9" x14ac:dyDescent="0.25">
      <c r="G181" s="21">
        <v>175</v>
      </c>
      <c r="H181" s="24">
        <f t="shared" si="3"/>
        <v>98962.094433363833</v>
      </c>
      <c r="I181" s="25">
        <f>NPV($B$9,$H$7:H181)</f>
        <v>54.106386028793032</v>
      </c>
    </row>
    <row r="182" spans="7:9" x14ac:dyDescent="0.25">
      <c r="G182" s="21">
        <v>176</v>
      </c>
      <c r="H182" s="24">
        <f t="shared" si="3"/>
        <v>104899.82009936566</v>
      </c>
      <c r="I182" s="25">
        <f>NPV($B$9,$H$7:H182)</f>
        <v>54.106433778277861</v>
      </c>
    </row>
    <row r="183" spans="7:9" x14ac:dyDescent="0.25">
      <c r="G183" s="21">
        <v>177</v>
      </c>
      <c r="H183" s="24">
        <f t="shared" si="3"/>
        <v>111193.80930532761</v>
      </c>
      <c r="I183" s="25">
        <f>NPV($B$9,$H$7:H183)</f>
        <v>54.106478569830003</v>
      </c>
    </row>
    <row r="184" spans="7:9" x14ac:dyDescent="0.25">
      <c r="G184" s="21">
        <v>178</v>
      </c>
      <c r="H184" s="24">
        <f t="shared" si="3"/>
        <v>117865.43786364727</v>
      </c>
      <c r="I184" s="25">
        <f>NPV($B$9,$H$7:H184)</f>
        <v>54.106520586684219</v>
      </c>
    </row>
    <row r="185" spans="7:9" x14ac:dyDescent="0.25">
      <c r="G185" s="21">
        <v>179</v>
      </c>
      <c r="H185" s="24">
        <f t="shared" si="3"/>
        <v>124937.36413546611</v>
      </c>
      <c r="I185" s="25">
        <f>NPV($B$9,$H$7:H185)</f>
        <v>54.106560000724457</v>
      </c>
    </row>
    <row r="186" spans="7:9" x14ac:dyDescent="0.25">
      <c r="G186" s="21">
        <v>180</v>
      </c>
      <c r="H186" s="24">
        <f t="shared" si="3"/>
        <v>132433.60598359408</v>
      </c>
      <c r="I186" s="25">
        <f>NPV($B$9,$H$7:H186)</f>
        <v>54.106596973186981</v>
      </c>
    </row>
    <row r="187" spans="7:9" x14ac:dyDescent="0.25">
      <c r="G187" s="21">
        <v>181</v>
      </c>
      <c r="H187" s="24">
        <f t="shared" si="3"/>
        <v>140379.62234260974</v>
      </c>
      <c r="I187" s="25">
        <f>NPV($B$9,$H$7:H187)</f>
        <v>54.106631655319973</v>
      </c>
    </row>
    <row r="188" spans="7:9" x14ac:dyDescent="0.25">
      <c r="G188" s="21">
        <v>182</v>
      </c>
      <c r="H188" s="24">
        <f t="shared" si="3"/>
        <v>148802.39968316632</v>
      </c>
      <c r="I188" s="25">
        <f>NPV($B$9,$H$7:H188)</f>
        <v>54.106664189002245</v>
      </c>
    </row>
    <row r="189" spans="7:9" x14ac:dyDescent="0.25">
      <c r="G189" s="21">
        <v>183</v>
      </c>
      <c r="H189" s="24">
        <f t="shared" si="3"/>
        <v>157730.54366415631</v>
      </c>
      <c r="I189" s="25">
        <f>NPV($B$9,$H$7:H189)</f>
        <v>54.106694707323669</v>
      </c>
    </row>
    <row r="190" spans="7:9" x14ac:dyDescent="0.25">
      <c r="G190" s="21">
        <v>184</v>
      </c>
      <c r="H190" s="24">
        <f t="shared" si="3"/>
        <v>167194.3762840057</v>
      </c>
      <c r="I190" s="25">
        <f>NPV($B$9,$H$7:H190)</f>
        <v>54.106723335129601</v>
      </c>
    </row>
    <row r="191" spans="7:9" x14ac:dyDescent="0.25">
      <c r="G191" s="21">
        <v>185</v>
      </c>
      <c r="H191" s="24">
        <f t="shared" si="3"/>
        <v>177226.03886104605</v>
      </c>
      <c r="I191" s="25">
        <f>NPV($B$9,$H$7:H191)</f>
        <v>54.106750189531631</v>
      </c>
    </row>
    <row r="192" spans="7:9" x14ac:dyDescent="0.25">
      <c r="G192" s="21">
        <v>186</v>
      </c>
      <c r="H192" s="24">
        <f t="shared" si="3"/>
        <v>187859.60119270883</v>
      </c>
      <c r="I192" s="25">
        <f>NPV($B$9,$H$7:H192)</f>
        <v>54.106775380386637</v>
      </c>
    </row>
    <row r="193" spans="7:9" x14ac:dyDescent="0.25">
      <c r="G193" s="21">
        <v>187</v>
      </c>
      <c r="H193" s="24">
        <f t="shared" si="3"/>
        <v>199131.17726427136</v>
      </c>
      <c r="I193" s="25">
        <f>NPV($B$9,$H$7:H193)</f>
        <v>54.106799010746194</v>
      </c>
    </row>
    <row r="194" spans="7:9" x14ac:dyDescent="0.25">
      <c r="G194" s="21">
        <v>188</v>
      </c>
      <c r="H194" s="24">
        <f t="shared" si="3"/>
        <v>211079.04790012765</v>
      </c>
      <c r="I194" s="25">
        <f>NPV($B$9,$H$7:H194)</f>
        <v>54.106821177278178</v>
      </c>
    </row>
    <row r="195" spans="7:9" x14ac:dyDescent="0.25">
      <c r="G195" s="21">
        <v>189</v>
      </c>
      <c r="H195" s="24">
        <f t="shared" si="3"/>
        <v>223743.79077413533</v>
      </c>
      <c r="I195" s="25">
        <f>NPV($B$9,$H$7:H195)</f>
        <v>54.106841970662153</v>
      </c>
    </row>
    <row r="196" spans="7:9" x14ac:dyDescent="0.25">
      <c r="G196" s="21">
        <v>190</v>
      </c>
      <c r="H196" s="24">
        <f t="shared" si="3"/>
        <v>237168.41822058347</v>
      </c>
      <c r="I196" s="25">
        <f>NPV($B$9,$H$7:H196)</f>
        <v>54.1068614759604</v>
      </c>
    </row>
    <row r="197" spans="7:9" x14ac:dyDescent="0.25">
      <c r="G197" s="21">
        <v>191</v>
      </c>
      <c r="H197" s="24">
        <f t="shared" si="3"/>
        <v>251398.5233138185</v>
      </c>
      <c r="I197" s="25">
        <f>NPV($B$9,$H$7:H197)</f>
        <v>54.106879772965833</v>
      </c>
    </row>
    <row r="198" spans="7:9" x14ac:dyDescent="0.25">
      <c r="G198" s="21">
        <v>192</v>
      </c>
      <c r="H198" s="24">
        <f t="shared" si="3"/>
        <v>266482.43471264764</v>
      </c>
      <c r="I198" s="25">
        <f>NPV($B$9,$H$7:H198)</f>
        <v>54.10689693652845</v>
      </c>
    </row>
    <row r="199" spans="7:9" x14ac:dyDescent="0.25">
      <c r="G199" s="21">
        <v>193</v>
      </c>
      <c r="H199" s="24">
        <f t="shared" si="3"/>
        <v>282471.38079540653</v>
      </c>
      <c r="I199" s="25">
        <f>NPV($B$9,$H$7:H199)</f>
        <v>54.106913036861528</v>
      </c>
    </row>
    <row r="200" spans="7:9" x14ac:dyDescent="0.25">
      <c r="G200" s="21">
        <v>194</v>
      </c>
      <c r="H200" s="24">
        <f t="shared" si="3"/>
        <v>299419.66364313092</v>
      </c>
      <c r="I200" s="25">
        <f>NPV($B$9,$H$7:H200)</f>
        <v>54.106928139828838</v>
      </c>
    </row>
    <row r="201" spans="7:9" x14ac:dyDescent="0.25">
      <c r="G201" s="21">
        <v>195</v>
      </c>
      <c r="H201" s="24">
        <f t="shared" si="3"/>
        <v>317384.84346171876</v>
      </c>
      <c r="I201" s="25">
        <f>NPV($B$9,$H$7:H201)</f>
        <v>54.106942307214105</v>
      </c>
    </row>
    <row r="202" spans="7:9" x14ac:dyDescent="0.25">
      <c r="G202" s="21">
        <v>196</v>
      </c>
      <c r="H202" s="24">
        <f t="shared" ref="H202:H265" si="4">H201*(1+$B$4)</f>
        <v>336427.9340694219</v>
      </c>
      <c r="I202" s="25">
        <f>NPV($B$9,$H$7:H202)</f>
        <v>54.106955596973734</v>
      </c>
    </row>
    <row r="203" spans="7:9" x14ac:dyDescent="0.25">
      <c r="G203" s="21">
        <v>197</v>
      </c>
      <c r="H203" s="24">
        <f t="shared" si="4"/>
        <v>356613.61011358723</v>
      </c>
      <c r="I203" s="25">
        <f>NPV($B$9,$H$7:H203)</f>
        <v>54.106968063473914</v>
      </c>
    </row>
    <row r="204" spans="7:9" x14ac:dyDescent="0.25">
      <c r="G204" s="21">
        <v>198</v>
      </c>
      <c r="H204" s="24">
        <f t="shared" si="4"/>
        <v>378010.42672040249</v>
      </c>
      <c r="I204" s="25">
        <f>NPV($B$9,$H$7:H204)</f>
        <v>54.10697975771302</v>
      </c>
    </row>
    <row r="205" spans="7:9" x14ac:dyDescent="0.25">
      <c r="G205" s="21">
        <v>199</v>
      </c>
      <c r="H205" s="24">
        <f t="shared" si="4"/>
        <v>400691.05232362665</v>
      </c>
      <c r="I205" s="25">
        <f>NPV($B$9,$H$7:H205)</f>
        <v>54.106990727530238</v>
      </c>
    </row>
    <row r="206" spans="7:9" x14ac:dyDescent="0.25">
      <c r="G206" s="21">
        <v>200</v>
      </c>
      <c r="H206" s="24">
        <f t="shared" si="4"/>
        <v>424732.51546304428</v>
      </c>
      <c r="I206" s="25">
        <f>NPV($B$9,$H$7:H206)</f>
        <v>54.107001017801259</v>
      </c>
    </row>
    <row r="207" spans="7:9" x14ac:dyDescent="0.25">
      <c r="G207" s="21">
        <v>201</v>
      </c>
      <c r="H207" s="24">
        <f t="shared" si="4"/>
        <v>450216.46639082697</v>
      </c>
      <c r="I207" s="25">
        <f>NPV($B$9,$H$7:H207)</f>
        <v>54.107010670621854</v>
      </c>
    </row>
    <row r="208" spans="7:9" x14ac:dyDescent="0.25">
      <c r="G208" s="21">
        <v>202</v>
      </c>
      <c r="H208" s="24">
        <f t="shared" si="4"/>
        <v>477229.45437427663</v>
      </c>
      <c r="I208" s="25">
        <f>NPV($B$9,$H$7:H208)</f>
        <v>54.107019725480122</v>
      </c>
    </row>
    <row r="209" spans="7:9" x14ac:dyDescent="0.25">
      <c r="G209" s="21">
        <v>203</v>
      </c>
      <c r="H209" s="24">
        <f t="shared" si="4"/>
        <v>505863.22163673327</v>
      </c>
      <c r="I209" s="25">
        <f>NPV($B$9,$H$7:H209)</f>
        <v>54.107028219417963</v>
      </c>
    </row>
    <row r="210" spans="7:9" x14ac:dyDescent="0.25">
      <c r="G210" s="21">
        <v>204</v>
      </c>
      <c r="H210" s="24">
        <f t="shared" si="4"/>
        <v>536215.01493493735</v>
      </c>
      <c r="I210" s="25">
        <f>NPV($B$9,$H$7:H210)</f>
        <v>54.107036187182658</v>
      </c>
    </row>
    <row r="211" spans="7:9" x14ac:dyDescent="0.25">
      <c r="G211" s="21">
        <v>205</v>
      </c>
      <c r="H211" s="24">
        <f t="shared" si="4"/>
        <v>568387.91583103361</v>
      </c>
      <c r="I211" s="25">
        <f>NPV($B$9,$H$7:H211)</f>
        <v>54.107043661369012</v>
      </c>
    </row>
    <row r="212" spans="7:9" x14ac:dyDescent="0.25">
      <c r="G212" s="21">
        <v>206</v>
      </c>
      <c r="H212" s="24">
        <f t="shared" si="4"/>
        <v>602491.19078089565</v>
      </c>
      <c r="I212" s="25">
        <f>NPV($B$9,$H$7:H212)</f>
        <v>54.107050672552674</v>
      </c>
    </row>
    <row r="213" spans="7:9" x14ac:dyDescent="0.25">
      <c r="G213" s="21">
        <v>207</v>
      </c>
      <c r="H213" s="24">
        <f t="shared" si="4"/>
        <v>638640.66222774936</v>
      </c>
      <c r="I213" s="25">
        <f>NPV($B$9,$H$7:H213)</f>
        <v>54.10705724941522</v>
      </c>
    </row>
    <row r="214" spans="7:9" x14ac:dyDescent="0.25">
      <c r="G214" s="21">
        <v>208</v>
      </c>
      <c r="H214" s="24">
        <f t="shared" si="4"/>
        <v>676959.10196141433</v>
      </c>
      <c r="I214" s="25">
        <f>NPV($B$9,$H$7:H214)</f>
        <v>54.1070634188615</v>
      </c>
    </row>
    <row r="215" spans="7:9" x14ac:dyDescent="0.25">
      <c r="G215" s="21">
        <v>209</v>
      </c>
      <c r="H215" s="24">
        <f t="shared" si="4"/>
        <v>717576.64807909925</v>
      </c>
      <c r="I215" s="25">
        <f>NPV($B$9,$H$7:H215)</f>
        <v>54.107069206129694</v>
      </c>
    </row>
    <row r="216" spans="7:9" x14ac:dyDescent="0.25">
      <c r="G216" s="21">
        <v>210</v>
      </c>
      <c r="H216" s="24">
        <f t="shared" si="4"/>
        <v>760631.24696384522</v>
      </c>
      <c r="I216" s="25">
        <f>NPV($B$9,$H$7:H216)</f>
        <v>54.107074634894552</v>
      </c>
    </row>
    <row r="217" spans="7:9" x14ac:dyDescent="0.25">
      <c r="G217" s="21">
        <v>211</v>
      </c>
      <c r="H217" s="24">
        <f t="shared" si="4"/>
        <v>806269.12178167596</v>
      </c>
      <c r="I217" s="25">
        <f>NPV($B$9,$H$7:H217)</f>
        <v>54.107079727364244</v>
      </c>
    </row>
    <row r="218" spans="7:9" x14ac:dyDescent="0.25">
      <c r="G218" s="21">
        <v>212</v>
      </c>
      <c r="H218" s="24">
        <f t="shared" si="4"/>
        <v>854645.26908857655</v>
      </c>
      <c r="I218" s="25">
        <f>NPV($B$9,$H$7:H218)</f>
        <v>54.107084504371208</v>
      </c>
    </row>
    <row r="219" spans="7:9" x14ac:dyDescent="0.25">
      <c r="G219" s="21">
        <v>213</v>
      </c>
      <c r="H219" s="24">
        <f t="shared" si="4"/>
        <v>905923.98523389117</v>
      </c>
      <c r="I219" s="25">
        <f>NPV($B$9,$H$7:H219)</f>
        <v>54.107088985457388</v>
      </c>
    </row>
    <row r="220" spans="7:9" x14ac:dyDescent="0.25">
      <c r="G220" s="21">
        <v>214</v>
      </c>
      <c r="H220" s="24">
        <f t="shared" si="4"/>
        <v>960279.42434792465</v>
      </c>
      <c r="I220" s="25">
        <f>NPV($B$9,$H$7:H220)</f>
        <v>54.10709318895416</v>
      </c>
    </row>
    <row r="221" spans="7:9" x14ac:dyDescent="0.25">
      <c r="G221" s="21">
        <v>215</v>
      </c>
      <c r="H221" s="24">
        <f t="shared" si="4"/>
        <v>1017896.1898088002</v>
      </c>
      <c r="I221" s="25">
        <f>NPV($B$9,$H$7:H221)</f>
        <v>54.107097132057319</v>
      </c>
    </row>
    <row r="222" spans="7:9" x14ac:dyDescent="0.25">
      <c r="G222" s="21">
        <v>216</v>
      </c>
      <c r="H222" s="24">
        <f t="shared" si="4"/>
        <v>1078969.9611973283</v>
      </c>
      <c r="I222" s="25">
        <f>NPV($B$9,$H$7:H222)</f>
        <v>54.107100830897458</v>
      </c>
    </row>
    <row r="223" spans="7:9" x14ac:dyDescent="0.25">
      <c r="G223" s="21">
        <v>217</v>
      </c>
      <c r="H223" s="24">
        <f t="shared" si="4"/>
        <v>1143708.158869168</v>
      </c>
      <c r="I223" s="25">
        <f>NPV($B$9,$H$7:H223)</f>
        <v>54.107104300605904</v>
      </c>
    </row>
    <row r="224" spans="7:9" x14ac:dyDescent="0.25">
      <c r="G224" s="21">
        <v>218</v>
      </c>
      <c r="H224" s="24">
        <f t="shared" si="4"/>
        <v>1212330.6484013181</v>
      </c>
      <c r="I224" s="25">
        <f>NPV($B$9,$H$7:H224)</f>
        <v>54.107107555376658</v>
      </c>
    </row>
    <row r="225" spans="7:9" x14ac:dyDescent="0.25">
      <c r="G225" s="21">
        <v>219</v>
      </c>
      <c r="H225" s="24">
        <f t="shared" si="4"/>
        <v>1285070.4873053972</v>
      </c>
      <c r="I225" s="25">
        <f>NPV($B$9,$H$7:H225)</f>
        <v>54.107110608524451</v>
      </c>
    </row>
    <row r="226" spans="7:9" x14ac:dyDescent="0.25">
      <c r="G226" s="21">
        <v>220</v>
      </c>
      <c r="H226" s="24">
        <f t="shared" si="4"/>
        <v>1362174.716543721</v>
      </c>
      <c r="I226" s="25">
        <f>NPV($B$9,$H$7:H226)</f>
        <v>54.10711347253919</v>
      </c>
    </row>
    <row r="227" spans="7:9" x14ac:dyDescent="0.25">
      <c r="G227" s="21">
        <v>221</v>
      </c>
      <c r="H227" s="24">
        <f t="shared" si="4"/>
        <v>1443905.1995363443</v>
      </c>
      <c r="I227" s="25">
        <f>NPV($B$9,$H$7:H227)</f>
        <v>54.107116159137078</v>
      </c>
    </row>
    <row r="228" spans="7:9" x14ac:dyDescent="0.25">
      <c r="G228" s="21">
        <v>222</v>
      </c>
      <c r="H228" s="24">
        <f t="shared" si="4"/>
        <v>1530539.5115085251</v>
      </c>
      <c r="I228" s="25">
        <f>NPV($B$9,$H$7:H228)</f>
        <v>54.107118679308563</v>
      </c>
    </row>
    <row r="229" spans="7:9" x14ac:dyDescent="0.25">
      <c r="G229" s="21">
        <v>223</v>
      </c>
      <c r="H229" s="24">
        <f t="shared" si="4"/>
        <v>1622371.8821990367</v>
      </c>
      <c r="I229" s="25">
        <f>NPV($B$9,$H$7:H229)</f>
        <v>54.107121043363222</v>
      </c>
    </row>
    <row r="230" spans="7:9" x14ac:dyDescent="0.25">
      <c r="G230" s="21">
        <v>224</v>
      </c>
      <c r="H230" s="24">
        <f t="shared" si="4"/>
        <v>1719714.1951309789</v>
      </c>
      <c r="I230" s="25">
        <f>NPV($B$9,$H$7:H230)</f>
        <v>54.107123260972017</v>
      </c>
    </row>
    <row r="231" spans="7:9" x14ac:dyDescent="0.25">
      <c r="G231" s="21">
        <v>225</v>
      </c>
      <c r="H231" s="24">
        <f t="shared" si="4"/>
        <v>1822897.0468388377</v>
      </c>
      <c r="I231" s="25">
        <f>NPV($B$9,$H$7:H231)</f>
        <v>54.107125341206817</v>
      </c>
    </row>
    <row r="232" spans="7:9" x14ac:dyDescent="0.25">
      <c r="G232" s="21">
        <v>226</v>
      </c>
      <c r="H232" s="24">
        <f t="shared" si="4"/>
        <v>1932270.8696491681</v>
      </c>
      <c r="I232" s="25">
        <f>NPV($B$9,$H$7:H232)</f>
        <v>54.107127292577516</v>
      </c>
    </row>
    <row r="233" spans="7:9" x14ac:dyDescent="0.25">
      <c r="G233" s="21">
        <v>227</v>
      </c>
      <c r="H233" s="24">
        <f t="shared" si="4"/>
        <v>2048207.1218281183</v>
      </c>
      <c r="I233" s="25">
        <f>NPV($B$9,$H$7:H233)</f>
        <v>54.107129123066848</v>
      </c>
    </row>
    <row r="234" spans="7:9" x14ac:dyDescent="0.25">
      <c r="G234" s="21">
        <v>228</v>
      </c>
      <c r="H234" s="24">
        <f t="shared" si="4"/>
        <v>2171099.5491378056</v>
      </c>
      <c r="I234" s="25">
        <f>NPV($B$9,$H$7:H234)</f>
        <v>54.10713084016303</v>
      </c>
    </row>
    <row r="235" spans="7:9" x14ac:dyDescent="0.25">
      <c r="G235" s="21">
        <v>229</v>
      </c>
      <c r="H235" s="24">
        <f t="shared" si="4"/>
        <v>2301365.5220860741</v>
      </c>
      <c r="I235" s="25">
        <f>NPV($B$9,$H$7:H235)</f>
        <v>54.107132450890418</v>
      </c>
    </row>
    <row r="236" spans="7:9" x14ac:dyDescent="0.25">
      <c r="G236" s="21">
        <v>230</v>
      </c>
      <c r="H236" s="24">
        <f t="shared" si="4"/>
        <v>2439447.4534112387</v>
      </c>
      <c r="I236" s="25">
        <f>NPV($B$9,$H$7:H236)</f>
        <v>54.107133961838237</v>
      </c>
    </row>
    <row r="237" spans="7:9" x14ac:dyDescent="0.25">
      <c r="G237" s="21">
        <v>231</v>
      </c>
      <c r="H237" s="24">
        <f t="shared" si="4"/>
        <v>2585814.3006159132</v>
      </c>
      <c r="I237" s="25">
        <f>NPV($B$9,$H$7:H237)</f>
        <v>54.107135379187518</v>
      </c>
    </row>
    <row r="238" spans="7:9" x14ac:dyDescent="0.25">
      <c r="G238" s="21">
        <v>232</v>
      </c>
      <c r="H238" s="24">
        <f t="shared" si="4"/>
        <v>2740963.1586528681</v>
      </c>
      <c r="I238" s="25">
        <f>NPV($B$9,$H$7:H238)</f>
        <v>54.107136708736405</v>
      </c>
    </row>
    <row r="239" spans="7:9" x14ac:dyDescent="0.25">
      <c r="G239" s="21">
        <v>233</v>
      </c>
      <c r="H239" s="24">
        <f t="shared" si="4"/>
        <v>2905420.9481720403</v>
      </c>
      <c r="I239" s="25">
        <f>NPV($B$9,$H$7:H239)</f>
        <v>54.107137955923854</v>
      </c>
    </row>
    <row r="240" spans="7:9" x14ac:dyDescent="0.25">
      <c r="G240" s="21">
        <v>234</v>
      </c>
      <c r="H240" s="24">
        <f t="shared" si="4"/>
        <v>3079746.2050623628</v>
      </c>
      <c r="I240" s="25">
        <f>NPV($B$9,$H$7:H240)</f>
        <v>54.107139125851909</v>
      </c>
    </row>
    <row r="241" spans="7:9" x14ac:dyDescent="0.25">
      <c r="G241" s="21">
        <v>235</v>
      </c>
      <c r="H241" s="24">
        <f t="shared" si="4"/>
        <v>3264530.9773661047</v>
      </c>
      <c r="I241" s="25">
        <f>NPV($B$9,$H$7:H241)</f>
        <v>54.10714022330653</v>
      </c>
    </row>
    <row r="242" spans="7:9" x14ac:dyDescent="0.25">
      <c r="G242" s="21">
        <v>236</v>
      </c>
      <c r="H242" s="24">
        <f t="shared" si="4"/>
        <v>3460402.836008071</v>
      </c>
      <c r="I242" s="25">
        <f>NPV($B$9,$H$7:H242)</f>
        <v>54.107141252777247</v>
      </c>
    </row>
    <row r="243" spans="7:9" x14ac:dyDescent="0.25">
      <c r="G243" s="21">
        <v>237</v>
      </c>
      <c r="H243" s="24">
        <f t="shared" si="4"/>
        <v>3668027.0061685555</v>
      </c>
      <c r="I243" s="25">
        <f>NPV($B$9,$H$7:H243)</f>
        <v>54.107142218475445</v>
      </c>
    </row>
    <row r="244" spans="7:9" x14ac:dyDescent="0.25">
      <c r="G244" s="21">
        <v>238</v>
      </c>
      <c r="H244" s="24">
        <f t="shared" si="4"/>
        <v>3888108.6265386688</v>
      </c>
      <c r="I244" s="25">
        <f>NPV($B$9,$H$7:H244)</f>
        <v>54.107143124351623</v>
      </c>
    </row>
    <row r="245" spans="7:9" x14ac:dyDescent="0.25">
      <c r="G245" s="21">
        <v>239</v>
      </c>
      <c r="H245" s="24">
        <f t="shared" si="4"/>
        <v>4121395.144130989</v>
      </c>
      <c r="I245" s="25">
        <f>NPV($B$9,$H$7:H245)</f>
        <v>54.107143974111587</v>
      </c>
    </row>
    <row r="246" spans="7:9" x14ac:dyDescent="0.25">
      <c r="G246" s="21">
        <v>240</v>
      </c>
      <c r="H246" s="24">
        <f t="shared" si="4"/>
        <v>4368678.8527788483</v>
      </c>
      <c r="I246" s="25">
        <f>NPV($B$9,$H$7:H246)</f>
        <v>54.107144771231546</v>
      </c>
    </row>
    <row r="247" spans="7:9" x14ac:dyDescent="0.25">
      <c r="G247" s="21">
        <v>241</v>
      </c>
      <c r="H247" s="24">
        <f t="shared" si="4"/>
        <v>4630799.5839455798</v>
      </c>
      <c r="I247" s="25">
        <f>NPV($B$9,$H$7:H247)</f>
        <v>54.107145518972395</v>
      </c>
    </row>
    <row r="248" spans="7:9" x14ac:dyDescent="0.25">
      <c r="G248" s="21">
        <v>242</v>
      </c>
      <c r="H248" s="24">
        <f t="shared" si="4"/>
        <v>4908647.5589823145</v>
      </c>
      <c r="I248" s="25">
        <f>NPV($B$9,$H$7:H248)</f>
        <v>54.107146220393012</v>
      </c>
    </row>
    <row r="249" spans="7:9" x14ac:dyDescent="0.25">
      <c r="G249" s="21">
        <v>243</v>
      </c>
      <c r="H249" s="24">
        <f t="shared" si="4"/>
        <v>5203166.4125212533</v>
      </c>
      <c r="I249" s="25">
        <f>NPV($B$9,$H$7:H249)</f>
        <v>54.107146878362798</v>
      </c>
    </row>
    <row r="250" spans="7:9" x14ac:dyDescent="0.25">
      <c r="G250" s="21">
        <v>244</v>
      </c>
      <c r="H250" s="24">
        <f t="shared" si="4"/>
        <v>5515356.3972725291</v>
      </c>
      <c r="I250" s="25">
        <f>NPV($B$9,$H$7:H250)</f>
        <v>54.107147495573393</v>
      </c>
    </row>
    <row r="251" spans="7:9" x14ac:dyDescent="0.25">
      <c r="G251" s="21">
        <v>245</v>
      </c>
      <c r="H251" s="24">
        <f t="shared" si="4"/>
        <v>5846277.7811088813</v>
      </c>
      <c r="I251" s="25">
        <f>NPV($B$9,$H$7:H251)</f>
        <v>54.107148074549706</v>
      </c>
    </row>
    <row r="252" spans="7:9" x14ac:dyDescent="0.25">
      <c r="G252" s="21">
        <v>246</v>
      </c>
      <c r="H252" s="24">
        <f t="shared" si="4"/>
        <v>6197054.4479754148</v>
      </c>
      <c r="I252" s="25">
        <f>NPV($B$9,$H$7:H252)</f>
        <v>54.107148617660222</v>
      </c>
    </row>
    <row r="253" spans="7:9" x14ac:dyDescent="0.25">
      <c r="G253" s="21">
        <v>247</v>
      </c>
      <c r="H253" s="24">
        <f t="shared" si="4"/>
        <v>6568877.7148539396</v>
      </c>
      <c r="I253" s="25">
        <f>NPV($B$9,$H$7:H253)</f>
        <v>54.107149127126732</v>
      </c>
    </row>
    <row r="254" spans="7:9" x14ac:dyDescent="0.25">
      <c r="G254" s="21">
        <v>248</v>
      </c>
      <c r="H254" s="24">
        <f t="shared" si="4"/>
        <v>6963010.3777451767</v>
      </c>
      <c r="I254" s="25">
        <f>NPV($B$9,$H$7:H254)</f>
        <v>54.107149605033364</v>
      </c>
    </row>
    <row r="255" spans="7:9" x14ac:dyDescent="0.25">
      <c r="G255" s="21">
        <v>249</v>
      </c>
      <c r="H255" s="24">
        <f t="shared" si="4"/>
        <v>7380791.0004098872</v>
      </c>
      <c r="I255" s="25">
        <f>NPV($B$9,$H$7:H255)</f>
        <v>54.107150053335161</v>
      </c>
    </row>
    <row r="256" spans="7:9" x14ac:dyDescent="0.25">
      <c r="G256" s="21">
        <v>250</v>
      </c>
      <c r="H256" s="24">
        <f t="shared" si="4"/>
        <v>7823638.4604344806</v>
      </c>
      <c r="I256" s="25">
        <f>NPV($B$9,$H$7:H256)</f>
        <v>54.107150473866049</v>
      </c>
    </row>
    <row r="257" spans="7:9" x14ac:dyDescent="0.25">
      <c r="G257" s="21">
        <v>251</v>
      </c>
      <c r="H257" s="24">
        <f t="shared" si="4"/>
        <v>8293056.7680605501</v>
      </c>
      <c r="I257" s="25">
        <f>NPV($B$9,$H$7:H257)</f>
        <v>54.107150868346359</v>
      </c>
    </row>
    <row r="258" spans="7:9" x14ac:dyDescent="0.25">
      <c r="G258" s="21">
        <v>252</v>
      </c>
      <c r="H258" s="24">
        <f t="shared" si="4"/>
        <v>8790640.1741441842</v>
      </c>
      <c r="I258" s="25">
        <f>NPV($B$9,$H$7:H258)</f>
        <v>54.107151238389825</v>
      </c>
    </row>
    <row r="259" spans="7:9" x14ac:dyDescent="0.25">
      <c r="G259" s="21">
        <v>253</v>
      </c>
      <c r="H259" s="24">
        <f t="shared" si="4"/>
        <v>9318078.584592836</v>
      </c>
      <c r="I259" s="25">
        <f>NPV($B$9,$H$7:H259)</f>
        <v>54.107151585510252</v>
      </c>
    </row>
    <row r="260" spans="7:9" x14ac:dyDescent="0.25">
      <c r="G260" s="21">
        <v>254</v>
      </c>
      <c r="H260" s="24">
        <f t="shared" si="4"/>
        <v>9877163.2996684071</v>
      </c>
      <c r="I260" s="25">
        <f>NPV($B$9,$H$7:H260)</f>
        <v>54.107151911127637</v>
      </c>
    </row>
    <row r="261" spans="7:9" x14ac:dyDescent="0.25">
      <c r="G261" s="21">
        <v>255</v>
      </c>
      <c r="H261" s="24">
        <f t="shared" si="4"/>
        <v>10469793.097648513</v>
      </c>
      <c r="I261" s="25">
        <f>NPV($B$9,$H$7:H261)</f>
        <v>54.107152216574043</v>
      </c>
    </row>
    <row r="262" spans="7:9" x14ac:dyDescent="0.25">
      <c r="G262" s="21">
        <v>256</v>
      </c>
      <c r="H262" s="24">
        <f t="shared" si="4"/>
        <v>11097980.683507424</v>
      </c>
      <c r="I262" s="25">
        <f>NPV($B$9,$H$7:H262)</f>
        <v>54.10715250309898</v>
      </c>
    </row>
    <row r="263" spans="7:9" x14ac:dyDescent="0.25">
      <c r="G263" s="21">
        <v>257</v>
      </c>
      <c r="H263" s="24">
        <f t="shared" si="4"/>
        <v>11763859.52451787</v>
      </c>
      <c r="I263" s="25">
        <f>NPV($B$9,$H$7:H263)</f>
        <v>54.107152771874595</v>
      </c>
    </row>
    <row r="264" spans="7:9" x14ac:dyDescent="0.25">
      <c r="G264" s="21">
        <v>258</v>
      </c>
      <c r="H264" s="24">
        <f t="shared" si="4"/>
        <v>12469691.095988942</v>
      </c>
      <c r="I264" s="25">
        <f>NPV($B$9,$H$7:H264)</f>
        <v>54.107153024000382</v>
      </c>
    </row>
    <row r="265" spans="7:9" x14ac:dyDescent="0.25">
      <c r="G265" s="21">
        <v>259</v>
      </c>
      <c r="H265" s="24">
        <f t="shared" si="4"/>
        <v>13217872.561748279</v>
      </c>
      <c r="I265" s="25">
        <f>NPV($B$9,$H$7:H265)</f>
        <v>54.107153260507765</v>
      </c>
    </row>
    <row r="266" spans="7:9" x14ac:dyDescent="0.25">
      <c r="G266" s="21">
        <v>260</v>
      </c>
      <c r="H266" s="24">
        <f t="shared" ref="H266:H329" si="5">H265*(1+$B$4)</f>
        <v>14010944.915453177</v>
      </c>
      <c r="I266" s="25">
        <f>NPV($B$9,$H$7:H266)</f>
        <v>54.107153482364247</v>
      </c>
    </row>
    <row r="267" spans="7:9" x14ac:dyDescent="0.25">
      <c r="G267" s="21">
        <v>261</v>
      </c>
      <c r="H267" s="24">
        <f t="shared" si="5"/>
        <v>14851601.610380368</v>
      </c>
      <c r="I267" s="25">
        <f>NPV($B$9,$H$7:H267)</f>
        <v>54.107153690477404</v>
      </c>
    </row>
    <row r="268" spans="7:9" x14ac:dyDescent="0.25">
      <c r="G268" s="21">
        <v>262</v>
      </c>
      <c r="H268" s="24">
        <f t="shared" si="5"/>
        <v>15742697.707003191</v>
      </c>
      <c r="I268" s="25">
        <f>NPV($B$9,$H$7:H268)</f>
        <v>54.107153885698601</v>
      </c>
    </row>
    <row r="269" spans="7:9" x14ac:dyDescent="0.25">
      <c r="G269" s="21">
        <v>263</v>
      </c>
      <c r="H269" s="24">
        <f t="shared" si="5"/>
        <v>16687259.569423383</v>
      </c>
      <c r="I269" s="25">
        <f>NPV($B$9,$H$7:H269)</f>
        <v>54.107154068826446</v>
      </c>
    </row>
    <row r="270" spans="7:9" x14ac:dyDescent="0.25">
      <c r="G270" s="21">
        <v>264</v>
      </c>
      <c r="H270" s="24">
        <f t="shared" si="5"/>
        <v>17688495.143588789</v>
      </c>
      <c r="I270" s="25">
        <f>NPV($B$9,$H$7:H270)</f>
        <v>54.107154240610086</v>
      </c>
    </row>
    <row r="271" spans="7:9" x14ac:dyDescent="0.25">
      <c r="G271" s="21">
        <v>265</v>
      </c>
      <c r="H271" s="24">
        <f t="shared" si="5"/>
        <v>18749804.852204118</v>
      </c>
      <c r="I271" s="25">
        <f>NPV($B$9,$H$7:H271)</f>
        <v>54.107154401752261</v>
      </c>
    </row>
    <row r="272" spans="7:9" x14ac:dyDescent="0.25">
      <c r="G272" s="21">
        <v>266</v>
      </c>
      <c r="H272" s="24">
        <f t="shared" si="5"/>
        <v>19874793.143336367</v>
      </c>
      <c r="I272" s="25">
        <f>NPV($B$9,$H$7:H272)</f>
        <v>54.107154552912178</v>
      </c>
    </row>
    <row r="273" spans="7:9" x14ac:dyDescent="0.25">
      <c r="G273" s="21">
        <v>267</v>
      </c>
      <c r="H273" s="24">
        <f t="shared" si="5"/>
        <v>21067280.731936552</v>
      </c>
      <c r="I273" s="25">
        <f>NPV($B$9,$H$7:H273)</f>
        <v>54.107154694708207</v>
      </c>
    </row>
    <row r="274" spans="7:9" x14ac:dyDescent="0.25">
      <c r="G274" s="21">
        <v>268</v>
      </c>
      <c r="H274" s="24">
        <f t="shared" si="5"/>
        <v>22331317.575852744</v>
      </c>
      <c r="I274" s="25">
        <f>NPV($B$9,$H$7:H274)</f>
        <v>54.107154827720414</v>
      </c>
    </row>
    <row r="275" spans="7:9" x14ac:dyDescent="0.25">
      <c r="G275" s="21">
        <v>269</v>
      </c>
      <c r="H275" s="24">
        <f t="shared" si="5"/>
        <v>23671196.63040391</v>
      </c>
      <c r="I275" s="25">
        <f>NPV($B$9,$H$7:H275)</f>
        <v>54.107154952492927</v>
      </c>
    </row>
    <row r="276" spans="7:9" x14ac:dyDescent="0.25">
      <c r="G276" s="21">
        <v>270</v>
      </c>
      <c r="H276" s="24">
        <f t="shared" si="5"/>
        <v>25091468.428228147</v>
      </c>
      <c r="I276" s="25">
        <f>NPV($B$9,$H$7:H276)</f>
        <v>54.107155069536162</v>
      </c>
    </row>
    <row r="277" spans="7:9" x14ac:dyDescent="0.25">
      <c r="G277" s="21">
        <v>271</v>
      </c>
      <c r="H277" s="24">
        <f t="shared" si="5"/>
        <v>26596956.533921838</v>
      </c>
      <c r="I277" s="25">
        <f>NPV($B$9,$H$7:H277)</f>
        <v>54.107155179328942</v>
      </c>
    </row>
    <row r="278" spans="7:9" x14ac:dyDescent="0.25">
      <c r="G278" s="21">
        <v>272</v>
      </c>
      <c r="H278" s="24">
        <f t="shared" si="5"/>
        <v>28192773.925957151</v>
      </c>
      <c r="I278" s="25">
        <f>NPV($B$9,$H$7:H278)</f>
        <v>54.107155282320392</v>
      </c>
    </row>
    <row r="279" spans="7:9" x14ac:dyDescent="0.25">
      <c r="G279" s="21">
        <v>273</v>
      </c>
      <c r="H279" s="24">
        <f t="shared" si="5"/>
        <v>29884340.36151458</v>
      </c>
      <c r="I279" s="25">
        <f>NPV($B$9,$H$7:H279)</f>
        <v>54.107155378931843</v>
      </c>
    </row>
    <row r="280" spans="7:9" x14ac:dyDescent="0.25">
      <c r="G280" s="21">
        <v>274</v>
      </c>
      <c r="H280" s="24">
        <f t="shared" si="5"/>
        <v>31677400.783205457</v>
      </c>
      <c r="I280" s="25">
        <f>NPV($B$9,$H$7:H280)</f>
        <v>54.107155469558514</v>
      </c>
    </row>
    <row r="281" spans="7:9" x14ac:dyDescent="0.25">
      <c r="G281" s="21">
        <v>275</v>
      </c>
      <c r="H281" s="24">
        <f t="shared" si="5"/>
        <v>33578044.830197789</v>
      </c>
      <c r="I281" s="25">
        <f>NPV($B$9,$H$7:H281)</f>
        <v>54.107155554571143</v>
      </c>
    </row>
    <row r="282" spans="7:9" x14ac:dyDescent="0.25">
      <c r="G282" s="21">
        <v>276</v>
      </c>
      <c r="H282" s="24">
        <f t="shared" si="5"/>
        <v>35592727.520009659</v>
      </c>
      <c r="I282" s="25">
        <f>NPV($B$9,$H$7:H282)</f>
        <v>54.1071556343175</v>
      </c>
    </row>
    <row r="283" spans="7:9" x14ac:dyDescent="0.25">
      <c r="G283" s="21">
        <v>277</v>
      </c>
      <c r="H283" s="24">
        <f t="shared" si="5"/>
        <v>37728291.171210244</v>
      </c>
      <c r="I283" s="25">
        <f>NPV($B$9,$H$7:H283)</f>
        <v>54.107155709123823</v>
      </c>
    </row>
    <row r="284" spans="7:9" x14ac:dyDescent="0.25">
      <c r="G284" s="21">
        <v>278</v>
      </c>
      <c r="H284" s="24">
        <f t="shared" si="5"/>
        <v>39991988.64148286</v>
      </c>
      <c r="I284" s="25">
        <f>NPV($B$9,$H$7:H284)</f>
        <v>54.107155779296129</v>
      </c>
    </row>
    <row r="285" spans="7:9" x14ac:dyDescent="0.25">
      <c r="G285" s="21">
        <v>279</v>
      </c>
      <c r="H285" s="24">
        <f t="shared" si="5"/>
        <v>42391507.95997183</v>
      </c>
      <c r="I285" s="25">
        <f>NPV($B$9,$H$7:H285)</f>
        <v>54.107155845121476</v>
      </c>
    </row>
    <row r="286" spans="7:9" x14ac:dyDescent="0.25">
      <c r="G286" s="21">
        <v>280</v>
      </c>
      <c r="H286" s="24">
        <f t="shared" si="5"/>
        <v>44934998.43757014</v>
      </c>
      <c r="I286" s="25">
        <f>NPV($B$9,$H$7:H286)</f>
        <v>54.107155906869139</v>
      </c>
    </row>
    <row r="287" spans="7:9" x14ac:dyDescent="0.25">
      <c r="G287" s="21">
        <v>281</v>
      </c>
      <c r="H287" s="24">
        <f t="shared" si="5"/>
        <v>47631098.343824349</v>
      </c>
      <c r="I287" s="25">
        <f>NPV($B$9,$H$7:H287)</f>
        <v>54.10715596479173</v>
      </c>
    </row>
    <row r="288" spans="7:9" x14ac:dyDescent="0.25">
      <c r="G288" s="21">
        <v>282</v>
      </c>
      <c r="H288" s="24">
        <f t="shared" si="5"/>
        <v>50488964.24445381</v>
      </c>
      <c r="I288" s="25">
        <f>NPV($B$9,$H$7:H288)</f>
        <v>54.107156019126194</v>
      </c>
    </row>
    <row r="289" spans="7:9" x14ac:dyDescent="0.25">
      <c r="G289" s="21">
        <v>283</v>
      </c>
      <c r="H289" s="24">
        <f t="shared" si="5"/>
        <v>53518302.099121042</v>
      </c>
      <c r="I289" s="25">
        <f>NPV($B$9,$H$7:H289)</f>
        <v>54.10715607009481</v>
      </c>
    </row>
    <row r="290" spans="7:9" x14ac:dyDescent="0.25">
      <c r="G290" s="21">
        <v>284</v>
      </c>
      <c r="H290" s="24">
        <f t="shared" si="5"/>
        <v>56729400.225068308</v>
      </c>
      <c r="I290" s="25">
        <f>NPV($B$9,$H$7:H290)</f>
        <v>54.107156117906072</v>
      </c>
    </row>
    <row r="291" spans="7:9" x14ac:dyDescent="0.25">
      <c r="G291" s="21">
        <v>285</v>
      </c>
      <c r="H291" s="24">
        <f t="shared" si="5"/>
        <v>60133164.238572411</v>
      </c>
      <c r="I291" s="25">
        <f>NPV($B$9,$H$7:H291)</f>
        <v>54.107156162755579</v>
      </c>
    </row>
    <row r="292" spans="7:9" x14ac:dyDescent="0.25">
      <c r="G292" s="21">
        <v>286</v>
      </c>
      <c r="H292" s="24">
        <f t="shared" si="5"/>
        <v>63741154.092886761</v>
      </c>
      <c r="I292" s="25">
        <f>NPV($B$9,$H$7:H292)</f>
        <v>54.107156204826801</v>
      </c>
    </row>
    <row r="293" spans="7:9" x14ac:dyDescent="0.25">
      <c r="G293" s="21">
        <v>287</v>
      </c>
      <c r="H293" s="24">
        <f t="shared" si="5"/>
        <v>67565623.338459969</v>
      </c>
      <c r="I293" s="25">
        <f>NPV($B$9,$H$7:H293)</f>
        <v>54.107156244291829</v>
      </c>
    </row>
    <row r="294" spans="7:9" x14ac:dyDescent="0.25">
      <c r="G294" s="21">
        <v>288</v>
      </c>
      <c r="H294" s="24">
        <f t="shared" si="5"/>
        <v>71619560.738767564</v>
      </c>
      <c r="I294" s="25">
        <f>NPV($B$9,$H$7:H294)</f>
        <v>54.107156281312136</v>
      </c>
    </row>
    <row r="295" spans="7:9" x14ac:dyDescent="0.25">
      <c r="G295" s="21">
        <v>289</v>
      </c>
      <c r="H295" s="24">
        <f t="shared" si="5"/>
        <v>75916734.383093625</v>
      </c>
      <c r="I295" s="25">
        <f>NPV($B$9,$H$7:H295)</f>
        <v>54.107156316039145</v>
      </c>
    </row>
    <row r="296" spans="7:9" x14ac:dyDescent="0.25">
      <c r="G296" s="21">
        <v>290</v>
      </c>
      <c r="H296" s="24">
        <f t="shared" si="5"/>
        <v>80471738.446079254</v>
      </c>
      <c r="I296" s="25">
        <f>NPV($B$9,$H$7:H296)</f>
        <v>54.107156348614915</v>
      </c>
    </row>
    <row r="297" spans="7:9" x14ac:dyDescent="0.25">
      <c r="G297" s="21">
        <v>291</v>
      </c>
      <c r="H297" s="24">
        <f t="shared" si="5"/>
        <v>85300042.752844021</v>
      </c>
      <c r="I297" s="25">
        <f>NPV($B$9,$H$7:H297)</f>
        <v>54.107156379172729</v>
      </c>
    </row>
    <row r="298" spans="7:9" x14ac:dyDescent="0.25">
      <c r="G298" s="21">
        <v>292</v>
      </c>
      <c r="H298" s="24">
        <f t="shared" si="5"/>
        <v>90418045.318014666</v>
      </c>
      <c r="I298" s="25">
        <f>NPV($B$9,$H$7:H298)</f>
        <v>54.107156407837572</v>
      </c>
    </row>
    <row r="299" spans="7:9" x14ac:dyDescent="0.25">
      <c r="G299" s="21">
        <v>293</v>
      </c>
      <c r="H299" s="24">
        <f t="shared" si="5"/>
        <v>95843128.037095547</v>
      </c>
      <c r="I299" s="25">
        <f>NPV($B$9,$H$7:H299)</f>
        <v>54.107156434726726</v>
      </c>
    </row>
    <row r="300" spans="7:9" x14ac:dyDescent="0.25">
      <c r="G300" s="21">
        <v>294</v>
      </c>
      <c r="H300" s="24">
        <f t="shared" si="5"/>
        <v>101593715.71932128</v>
      </c>
      <c r="I300" s="25">
        <f>NPV($B$9,$H$7:H300)</f>
        <v>54.107156459950176</v>
      </c>
    </row>
    <row r="301" spans="7:9" x14ac:dyDescent="0.25">
      <c r="G301" s="21">
        <v>295</v>
      </c>
      <c r="H301" s="24">
        <f t="shared" si="5"/>
        <v>107689338.66248056</v>
      </c>
      <c r="I301" s="25">
        <f>NPV($B$9,$H$7:H301)</f>
        <v>54.107156483611107</v>
      </c>
    </row>
    <row r="302" spans="7:9" x14ac:dyDescent="0.25">
      <c r="G302" s="21">
        <v>296</v>
      </c>
      <c r="H302" s="24">
        <f t="shared" si="5"/>
        <v>114150698.9822294</v>
      </c>
      <c r="I302" s="25">
        <f>NPV($B$9,$H$7:H302)</f>
        <v>54.107156505806316</v>
      </c>
    </row>
    <row r="303" spans="7:9" x14ac:dyDescent="0.25">
      <c r="G303" s="21">
        <v>297</v>
      </c>
      <c r="H303" s="24">
        <f t="shared" si="5"/>
        <v>120999740.92116317</v>
      </c>
      <c r="I303" s="25">
        <f>NPV($B$9,$H$7:H303)</f>
        <v>54.107156526626603</v>
      </c>
    </row>
    <row r="304" spans="7:9" x14ac:dyDescent="0.25">
      <c r="G304" s="21">
        <v>298</v>
      </c>
      <c r="H304" s="24">
        <f t="shared" si="5"/>
        <v>128259725.37643297</v>
      </c>
      <c r="I304" s="25">
        <f>NPV($B$9,$H$7:H304)</f>
        <v>54.107156546157142</v>
      </c>
    </row>
    <row r="305" spans="7:9" x14ac:dyDescent="0.25">
      <c r="G305" s="21">
        <v>299</v>
      </c>
      <c r="H305" s="24">
        <f t="shared" si="5"/>
        <v>135955308.89901894</v>
      </c>
      <c r="I305" s="25">
        <f>NPV($B$9,$H$7:H305)</f>
        <v>54.107156564477819</v>
      </c>
    </row>
    <row r="306" spans="7:9" x14ac:dyDescent="0.25">
      <c r="G306" s="21">
        <v>300</v>
      </c>
      <c r="H306" s="24">
        <f t="shared" si="5"/>
        <v>144112627.43296009</v>
      </c>
      <c r="I306" s="25">
        <f>NPV($B$9,$H$7:H306)</f>
        <v>54.107156581663588</v>
      </c>
    </row>
    <row r="307" spans="7:9" x14ac:dyDescent="0.25">
      <c r="G307" s="21">
        <v>301</v>
      </c>
      <c r="H307" s="24">
        <f t="shared" si="5"/>
        <v>152759385.07893771</v>
      </c>
      <c r="I307" s="25">
        <f>NPV($B$9,$H$7:H307)</f>
        <v>54.107156597784758</v>
      </c>
    </row>
    <row r="308" spans="7:9" x14ac:dyDescent="0.25">
      <c r="G308" s="21">
        <v>302</v>
      </c>
      <c r="H308" s="24">
        <f t="shared" si="5"/>
        <v>161924948.18367398</v>
      </c>
      <c r="I308" s="25">
        <f>NPV($B$9,$H$7:H308)</f>
        <v>54.107156612907261</v>
      </c>
    </row>
    <row r="309" spans="7:9" x14ac:dyDescent="0.25">
      <c r="G309" s="21">
        <v>303</v>
      </c>
      <c r="H309" s="24">
        <f t="shared" si="5"/>
        <v>171640445.07469442</v>
      </c>
      <c r="I309" s="25">
        <f>NPV($B$9,$H$7:H309)</f>
        <v>54.107156627092976</v>
      </c>
    </row>
    <row r="310" spans="7:9" x14ac:dyDescent="0.25">
      <c r="G310" s="21">
        <v>304</v>
      </c>
      <c r="H310" s="24">
        <f t="shared" si="5"/>
        <v>181938871.77917609</v>
      </c>
      <c r="I310" s="25">
        <f>NPV($B$9,$H$7:H310)</f>
        <v>54.107156640399936</v>
      </c>
    </row>
    <row r="311" spans="7:9" x14ac:dyDescent="0.25">
      <c r="G311" s="21">
        <v>305</v>
      </c>
      <c r="H311" s="24">
        <f t="shared" si="5"/>
        <v>192855204.08592665</v>
      </c>
      <c r="I311" s="25">
        <f>NPV($B$9,$H$7:H311)</f>
        <v>54.107156652882566</v>
      </c>
    </row>
    <row r="312" spans="7:9" x14ac:dyDescent="0.25">
      <c r="G312" s="21">
        <v>306</v>
      </c>
      <c r="H312" s="24">
        <f t="shared" si="5"/>
        <v>204426516.33108225</v>
      </c>
      <c r="I312" s="25">
        <f>NPV($B$9,$H$7:H312)</f>
        <v>54.107156664591933</v>
      </c>
    </row>
    <row r="313" spans="7:9" x14ac:dyDescent="0.25">
      <c r="G313" s="21">
        <v>307</v>
      </c>
      <c r="H313" s="24">
        <f t="shared" si="5"/>
        <v>216692107.31094721</v>
      </c>
      <c r="I313" s="25">
        <f>NPV($B$9,$H$7:H313)</f>
        <v>54.107156675575943</v>
      </c>
    </row>
    <row r="314" spans="7:9" x14ac:dyDescent="0.25">
      <c r="G314" s="21">
        <v>308</v>
      </c>
      <c r="H314" s="24">
        <f t="shared" si="5"/>
        <v>229693633.74960405</v>
      </c>
      <c r="I314" s="25">
        <f>NPV($B$9,$H$7:H314)</f>
        <v>54.107156685879531</v>
      </c>
    </row>
    <row r="315" spans="7:9" x14ac:dyDescent="0.25">
      <c r="G315" s="21">
        <v>309</v>
      </c>
      <c r="H315" s="24">
        <f t="shared" si="5"/>
        <v>243475251.7745803</v>
      </c>
      <c r="I315" s="25">
        <f>NPV($B$9,$H$7:H315)</f>
        <v>54.107156695544838</v>
      </c>
    </row>
    <row r="316" spans="7:9" x14ac:dyDescent="0.25">
      <c r="G316" s="21">
        <v>310</v>
      </c>
      <c r="H316" s="24">
        <f t="shared" si="5"/>
        <v>258083766.88105512</v>
      </c>
      <c r="I316" s="25">
        <f>NPV($B$9,$H$7:H316)</f>
        <v>54.107156704611413</v>
      </c>
    </row>
    <row r="317" spans="7:9" x14ac:dyDescent="0.25">
      <c r="G317" s="21">
        <v>311</v>
      </c>
      <c r="H317" s="24">
        <f t="shared" si="5"/>
        <v>273568792.89391845</v>
      </c>
      <c r="I317" s="25">
        <f>NPV($B$9,$H$7:H317)</f>
        <v>54.107156713116339</v>
      </c>
    </row>
    <row r="318" spans="7:9" x14ac:dyDescent="0.25">
      <c r="G318" s="21">
        <v>312</v>
      </c>
      <c r="H318" s="24">
        <f t="shared" si="5"/>
        <v>289982920.46755356</v>
      </c>
      <c r="I318" s="25">
        <f>NPV($B$9,$H$7:H318)</f>
        <v>54.10715672109442</v>
      </c>
    </row>
    <row r="319" spans="7:9" x14ac:dyDescent="0.25">
      <c r="G319" s="21">
        <v>313</v>
      </c>
      <c r="H319" s="24">
        <f t="shared" si="5"/>
        <v>307381895.69560677</v>
      </c>
      <c r="I319" s="25">
        <f>NPV($B$9,$H$7:H319)</f>
        <v>54.107156728578275</v>
      </c>
    </row>
    <row r="320" spans="7:9" x14ac:dyDescent="0.25">
      <c r="G320" s="21">
        <v>314</v>
      </c>
      <c r="H320" s="24">
        <f t="shared" si="5"/>
        <v>325824809.43734318</v>
      </c>
      <c r="I320" s="25">
        <f>NPV($B$9,$H$7:H320)</f>
        <v>54.107156735598529</v>
      </c>
    </row>
    <row r="321" spans="7:9" x14ac:dyDescent="0.25">
      <c r="G321" s="21">
        <v>315</v>
      </c>
      <c r="H321" s="24">
        <f t="shared" si="5"/>
        <v>345374298.00358379</v>
      </c>
      <c r="I321" s="25">
        <f>NPV($B$9,$H$7:H321)</f>
        <v>54.107156742183903</v>
      </c>
    </row>
    <row r="322" spans="7:9" x14ac:dyDescent="0.25">
      <c r="G322" s="21">
        <v>316</v>
      </c>
      <c r="H322" s="24">
        <f t="shared" si="5"/>
        <v>366096755.88379884</v>
      </c>
      <c r="I322" s="25">
        <f>NPV($B$9,$H$7:H322)</f>
        <v>54.107156748361334</v>
      </c>
    </row>
    <row r="323" spans="7:9" x14ac:dyDescent="0.25">
      <c r="G323" s="21">
        <v>317</v>
      </c>
      <c r="H323" s="24">
        <f t="shared" si="5"/>
        <v>388062561.23682678</v>
      </c>
      <c r="I323" s="25">
        <f>NPV($B$9,$H$7:H323)</f>
        <v>54.107156754156087</v>
      </c>
    </row>
    <row r="324" spans="7:9" x14ac:dyDescent="0.25">
      <c r="G324" s="21">
        <v>318</v>
      </c>
      <c r="H324" s="24">
        <f t="shared" si="5"/>
        <v>411346314.91103643</v>
      </c>
      <c r="I324" s="25">
        <f>NPV($B$9,$H$7:H324)</f>
        <v>54.107156759591881</v>
      </c>
    </row>
    <row r="325" spans="7:9" x14ac:dyDescent="0.25">
      <c r="G325" s="21">
        <v>319</v>
      </c>
      <c r="H325" s="24">
        <f t="shared" si="5"/>
        <v>436027093.80569863</v>
      </c>
      <c r="I325" s="25">
        <f>NPV($B$9,$H$7:H325)</f>
        <v>54.107156764690934</v>
      </c>
    </row>
    <row r="326" spans="7:9" x14ac:dyDescent="0.25">
      <c r="G326" s="21">
        <v>320</v>
      </c>
      <c r="H326" s="24">
        <f t="shared" si="5"/>
        <v>462188719.43404055</v>
      </c>
      <c r="I326" s="25">
        <f>NPV($B$9,$H$7:H326)</f>
        <v>54.107156769474123</v>
      </c>
    </row>
    <row r="327" spans="7:9" x14ac:dyDescent="0.25">
      <c r="G327" s="21">
        <v>321</v>
      </c>
      <c r="H327" s="24">
        <f t="shared" si="5"/>
        <v>489920042.60008299</v>
      </c>
      <c r="I327" s="25">
        <f>NPV($B$9,$H$7:H327)</f>
        <v>54.107156773961002</v>
      </c>
    </row>
    <row r="328" spans="7:9" x14ac:dyDescent="0.25">
      <c r="G328" s="21">
        <v>322</v>
      </c>
      <c r="H328" s="24">
        <f t="shared" si="5"/>
        <v>519315245.15608799</v>
      </c>
      <c r="I328" s="25">
        <f>NPV($B$9,$H$7:H328)</f>
        <v>54.107156778169937</v>
      </c>
    </row>
    <row r="329" spans="7:9" x14ac:dyDescent="0.25">
      <c r="G329" s="21">
        <v>323</v>
      </c>
      <c r="H329" s="24">
        <f t="shared" si="5"/>
        <v>550474159.86545324</v>
      </c>
      <c r="I329" s="25">
        <f>NPV($B$9,$H$7:H329)</f>
        <v>54.107156782118139</v>
      </c>
    </row>
    <row r="330" spans="7:9" x14ac:dyDescent="0.25">
      <c r="G330" s="21">
        <v>324</v>
      </c>
      <c r="H330" s="24">
        <f t="shared" ref="H330:H393" si="6">H329*(1+$B$4)</f>
        <v>583502609.45738041</v>
      </c>
      <c r="I330" s="25">
        <f>NPV($B$9,$H$7:H330)</f>
        <v>54.107156785821765</v>
      </c>
    </row>
    <row r="331" spans="7:9" x14ac:dyDescent="0.25">
      <c r="G331" s="21">
        <v>325</v>
      </c>
      <c r="H331" s="24">
        <f t="shared" si="6"/>
        <v>618512766.02482331</v>
      </c>
      <c r="I331" s="25">
        <f>NPV($B$9,$H$7:H331)</f>
        <v>54.107156789295964</v>
      </c>
    </row>
    <row r="332" spans="7:9" x14ac:dyDescent="0.25">
      <c r="G332" s="21">
        <v>326</v>
      </c>
      <c r="H332" s="24">
        <f t="shared" si="6"/>
        <v>655623531.98631275</v>
      </c>
      <c r="I332" s="25">
        <f>NPV($B$9,$H$7:H332)</f>
        <v>54.107156792554946</v>
      </c>
    </row>
    <row r="333" spans="7:9" x14ac:dyDescent="0.25">
      <c r="G333" s="21">
        <v>327</v>
      </c>
      <c r="H333" s="24">
        <f t="shared" si="6"/>
        <v>694960943.90549159</v>
      </c>
      <c r="I333" s="25">
        <f>NPV($B$9,$H$7:H333)</f>
        <v>54.107156795612042</v>
      </c>
    </row>
    <row r="334" spans="7:9" x14ac:dyDescent="0.25">
      <c r="G334" s="21">
        <v>328</v>
      </c>
      <c r="H334" s="24">
        <f t="shared" si="6"/>
        <v>736658600.53982115</v>
      </c>
      <c r="I334" s="25">
        <f>NPV($B$9,$H$7:H334)</f>
        <v>54.107156798479764</v>
      </c>
    </row>
    <row r="335" spans="7:9" x14ac:dyDescent="0.25">
      <c r="G335" s="21">
        <v>329</v>
      </c>
      <c r="H335" s="24">
        <f t="shared" si="6"/>
        <v>780858116.57221043</v>
      </c>
      <c r="I335" s="25">
        <f>NPV($B$9,$H$7:H335)</f>
        <v>54.107156801169843</v>
      </c>
    </row>
    <row r="336" spans="7:9" x14ac:dyDescent="0.25">
      <c r="G336" s="21">
        <v>330</v>
      </c>
      <c r="H336" s="24">
        <f t="shared" si="6"/>
        <v>827709603.5665431</v>
      </c>
      <c r="I336" s="25">
        <f>NPV($B$9,$H$7:H336)</f>
        <v>54.107156803693272</v>
      </c>
    </row>
    <row r="337" spans="7:9" x14ac:dyDescent="0.25">
      <c r="G337" s="21">
        <v>331</v>
      </c>
      <c r="H337" s="24">
        <f t="shared" si="6"/>
        <v>877372179.7805357</v>
      </c>
      <c r="I337" s="25">
        <f>NPV($B$9,$H$7:H337)</f>
        <v>54.107156806060388</v>
      </c>
    </row>
    <row r="338" spans="7:9" x14ac:dyDescent="0.25">
      <c r="G338" s="21">
        <v>332</v>
      </c>
      <c r="H338" s="24">
        <f t="shared" si="6"/>
        <v>930014510.56736791</v>
      </c>
      <c r="I338" s="25">
        <f>NPV($B$9,$H$7:H338)</f>
        <v>54.107156808280862</v>
      </c>
    </row>
    <row r="339" spans="7:9" x14ac:dyDescent="0.25">
      <c r="G339" s="21">
        <v>333</v>
      </c>
      <c r="H339" s="24">
        <f t="shared" si="6"/>
        <v>985815381.20141006</v>
      </c>
      <c r="I339" s="25">
        <f>NPV($B$9,$H$7:H339)</f>
        <v>54.10715681036379</v>
      </c>
    </row>
    <row r="340" spans="7:9" x14ac:dyDescent="0.25">
      <c r="G340" s="21">
        <v>334</v>
      </c>
      <c r="H340" s="24">
        <f t="shared" si="6"/>
        <v>1044964304.0734947</v>
      </c>
      <c r="I340" s="25">
        <f>NPV($B$9,$H$7:H340)</f>
        <v>54.10715681231769</v>
      </c>
    </row>
    <row r="341" spans="7:9" x14ac:dyDescent="0.25">
      <c r="G341" s="21">
        <v>335</v>
      </c>
      <c r="H341" s="24">
        <f t="shared" si="6"/>
        <v>1107662162.3179045</v>
      </c>
      <c r="I341" s="25">
        <f>NPV($B$9,$H$7:H341)</f>
        <v>54.107156814150549</v>
      </c>
    </row>
    <row r="342" spans="7:9" x14ac:dyDescent="0.25">
      <c r="G342" s="21">
        <v>336</v>
      </c>
      <c r="H342" s="24">
        <f t="shared" si="6"/>
        <v>1174121892.0569787</v>
      </c>
      <c r="I342" s="25">
        <f>NPV($B$9,$H$7:H342)</f>
        <v>54.107156815869871</v>
      </c>
    </row>
    <row r="343" spans="7:9" x14ac:dyDescent="0.25">
      <c r="G343" s="21">
        <v>337</v>
      </c>
      <c r="H343" s="24">
        <f t="shared" si="6"/>
        <v>1244569205.5803976</v>
      </c>
      <c r="I343" s="25">
        <f>NPV($B$9,$H$7:H343)</f>
        <v>54.107156817482682</v>
      </c>
    </row>
    <row r="344" spans="7:9" x14ac:dyDescent="0.25">
      <c r="G344" s="21">
        <v>338</v>
      </c>
      <c r="H344" s="24">
        <f t="shared" si="6"/>
        <v>1319243357.9152215</v>
      </c>
      <c r="I344" s="25">
        <f>NPV($B$9,$H$7:H344)</f>
        <v>54.107156818995584</v>
      </c>
    </row>
    <row r="345" spans="7:9" x14ac:dyDescent="0.25">
      <c r="G345" s="21">
        <v>339</v>
      </c>
      <c r="H345" s="24">
        <f t="shared" si="6"/>
        <v>1398397959.3901348</v>
      </c>
      <c r="I345" s="25">
        <f>NPV($B$9,$H$7:H345)</f>
        <v>54.107156820414765</v>
      </c>
    </row>
    <row r="346" spans="7:9" x14ac:dyDescent="0.25">
      <c r="G346" s="21">
        <v>340</v>
      </c>
      <c r="H346" s="24">
        <f t="shared" si="6"/>
        <v>1482301836.9535429</v>
      </c>
      <c r="I346" s="25">
        <f>NPV($B$9,$H$7:H346)</f>
        <v>54.107156821746031</v>
      </c>
    </row>
    <row r="347" spans="7:9" x14ac:dyDescent="0.25">
      <c r="G347" s="21">
        <v>341</v>
      </c>
      <c r="H347" s="24">
        <f t="shared" si="6"/>
        <v>1571239947.1707556</v>
      </c>
      <c r="I347" s="25">
        <f>NPV($B$9,$H$7:H347)</f>
        <v>54.107156822994831</v>
      </c>
    </row>
    <row r="348" spans="7:9" x14ac:dyDescent="0.25">
      <c r="G348" s="21">
        <v>342</v>
      </c>
      <c r="H348" s="24">
        <f t="shared" si="6"/>
        <v>1665514344.0010011</v>
      </c>
      <c r="I348" s="25">
        <f>NPV($B$9,$H$7:H348)</f>
        <v>54.107156824166275</v>
      </c>
    </row>
    <row r="349" spans="7:9" x14ac:dyDescent="0.25">
      <c r="G349" s="21">
        <v>343</v>
      </c>
      <c r="H349" s="24">
        <f t="shared" si="6"/>
        <v>1765445204.6410613</v>
      </c>
      <c r="I349" s="25">
        <f>NPV($B$9,$H$7:H349)</f>
        <v>54.10715682526515</v>
      </c>
    </row>
    <row r="350" spans="7:9" x14ac:dyDescent="0.25">
      <c r="G350" s="21">
        <v>344</v>
      </c>
      <c r="H350" s="24">
        <f t="shared" si="6"/>
        <v>1871371916.9195251</v>
      </c>
      <c r="I350" s="25">
        <f>NPV($B$9,$H$7:H350)</f>
        <v>54.107156826295956</v>
      </c>
    </row>
    <row r="351" spans="7:9" x14ac:dyDescent="0.25">
      <c r="G351" s="21">
        <v>345</v>
      </c>
      <c r="H351" s="24">
        <f t="shared" si="6"/>
        <v>1983654231.9346967</v>
      </c>
      <c r="I351" s="25">
        <f>NPV($B$9,$H$7:H351)</f>
        <v>54.107156827262898</v>
      </c>
    </row>
    <row r="352" spans="7:9" x14ac:dyDescent="0.25">
      <c r="G352" s="21">
        <v>346</v>
      </c>
      <c r="H352" s="24">
        <f t="shared" si="6"/>
        <v>2102673485.8507786</v>
      </c>
      <c r="I352" s="25">
        <f>NPV($B$9,$H$7:H352)</f>
        <v>54.107156828169948</v>
      </c>
    </row>
    <row r="353" spans="7:9" x14ac:dyDescent="0.25">
      <c r="G353" s="21">
        <v>347</v>
      </c>
      <c r="H353" s="24">
        <f t="shared" si="6"/>
        <v>2228833895.0018253</v>
      </c>
      <c r="I353" s="25">
        <f>NPV($B$9,$H$7:H353)</f>
        <v>54.107156829020809</v>
      </c>
    </row>
    <row r="354" spans="7:9" x14ac:dyDescent="0.25">
      <c r="G354" s="21">
        <v>348</v>
      </c>
      <c r="H354" s="24">
        <f t="shared" si="6"/>
        <v>2362563928.7019348</v>
      </c>
      <c r="I354" s="25">
        <f>NPV($B$9,$H$7:H354)</f>
        <v>54.107156829818962</v>
      </c>
    </row>
    <row r="355" spans="7:9" x14ac:dyDescent="0.25">
      <c r="G355" s="21">
        <v>349</v>
      </c>
      <c r="H355" s="24">
        <f t="shared" si="6"/>
        <v>2504317764.4240508</v>
      </c>
      <c r="I355" s="25">
        <f>NPV($B$9,$H$7:H355)</f>
        <v>54.107156830567675</v>
      </c>
    </row>
    <row r="356" spans="7:9" x14ac:dyDescent="0.25">
      <c r="G356" s="21">
        <v>350</v>
      </c>
      <c r="H356" s="24">
        <f t="shared" si="6"/>
        <v>2654576830.289494</v>
      </c>
      <c r="I356" s="25">
        <f>NPV($B$9,$H$7:H356)</f>
        <v>54.107156831270004</v>
      </c>
    </row>
    <row r="357" spans="7:9" x14ac:dyDescent="0.25">
      <c r="G357" s="21">
        <v>351</v>
      </c>
      <c r="H357" s="24">
        <f t="shared" si="6"/>
        <v>2813851440.106864</v>
      </c>
      <c r="I357" s="25">
        <f>NPV($B$9,$H$7:H357)</f>
        <v>54.107156831928826</v>
      </c>
    </row>
    <row r="358" spans="7:9" x14ac:dyDescent="0.25">
      <c r="G358" s="21">
        <v>352</v>
      </c>
      <c r="H358" s="24">
        <f t="shared" si="6"/>
        <v>2982682526.5132761</v>
      </c>
      <c r="I358" s="25">
        <f>NPV($B$9,$H$7:H358)</f>
        <v>54.107156832546835</v>
      </c>
    </row>
    <row r="359" spans="7:9" x14ac:dyDescent="0.25">
      <c r="G359" s="21">
        <v>353</v>
      </c>
      <c r="H359" s="24">
        <f t="shared" si="6"/>
        <v>3161643478.104073</v>
      </c>
      <c r="I359" s="25">
        <f>NPV($B$9,$H$7:H359)</f>
        <v>54.107156833126567</v>
      </c>
    </row>
    <row r="360" spans="7:9" x14ac:dyDescent="0.25">
      <c r="G360" s="21">
        <v>354</v>
      </c>
      <c r="H360" s="24">
        <f t="shared" si="6"/>
        <v>3351342086.7903175</v>
      </c>
      <c r="I360" s="25">
        <f>NPV($B$9,$H$7:H360)</f>
        <v>54.107156833670373</v>
      </c>
    </row>
    <row r="361" spans="7:9" x14ac:dyDescent="0.25">
      <c r="G361" s="21">
        <v>355</v>
      </c>
      <c r="H361" s="24">
        <f t="shared" si="6"/>
        <v>3552422611.9977369</v>
      </c>
      <c r="I361" s="25">
        <f>NPV($B$9,$H$7:H361)</f>
        <v>54.1071568341805</v>
      </c>
    </row>
    <row r="362" spans="7:9" x14ac:dyDescent="0.25">
      <c r="G362" s="21">
        <v>356</v>
      </c>
      <c r="H362" s="24">
        <f t="shared" si="6"/>
        <v>3765567968.7176013</v>
      </c>
      <c r="I362" s="25">
        <f>NPV($B$9,$H$7:H362)</f>
        <v>54.107156834659023</v>
      </c>
    </row>
    <row r="363" spans="7:9" x14ac:dyDescent="0.25">
      <c r="G363" s="21">
        <v>357</v>
      </c>
      <c r="H363" s="24">
        <f t="shared" si="6"/>
        <v>3991502046.8406577</v>
      </c>
      <c r="I363" s="25">
        <f>NPV($B$9,$H$7:H363)</f>
        <v>54.107156835107901</v>
      </c>
    </row>
    <row r="364" spans="7:9" x14ac:dyDescent="0.25">
      <c r="G364" s="21">
        <v>358</v>
      </c>
      <c r="H364" s="24">
        <f t="shared" si="6"/>
        <v>4230992169.6510973</v>
      </c>
      <c r="I364" s="25">
        <f>NPV($B$9,$H$7:H364)</f>
        <v>54.107156835528976</v>
      </c>
    </row>
    <row r="365" spans="7:9" x14ac:dyDescent="0.25">
      <c r="G365" s="21">
        <v>359</v>
      </c>
      <c r="H365" s="24">
        <f t="shared" si="6"/>
        <v>4484851699.830163</v>
      </c>
      <c r="I365" s="25">
        <f>NPV($B$9,$H$7:H365)</f>
        <v>54.107156835923973</v>
      </c>
    </row>
    <row r="366" spans="7:9" x14ac:dyDescent="0.25">
      <c r="G366" s="21">
        <v>360</v>
      </c>
      <c r="H366" s="24">
        <f t="shared" si="6"/>
        <v>4753942801.819973</v>
      </c>
      <c r="I366" s="25">
        <f>NPV($B$9,$H$7:H366)</f>
        <v>54.107156836294493</v>
      </c>
    </row>
    <row r="367" spans="7:9" x14ac:dyDescent="0.25">
      <c r="G367" s="21">
        <v>361</v>
      </c>
      <c r="H367" s="24">
        <f t="shared" si="6"/>
        <v>5039179369.9291716</v>
      </c>
      <c r="I367" s="25">
        <f>NPV($B$9,$H$7:H367)</f>
        <v>54.107156836642062</v>
      </c>
    </row>
    <row r="368" spans="7:9" x14ac:dyDescent="0.25">
      <c r="G368" s="21">
        <v>362</v>
      </c>
      <c r="H368" s="24">
        <f t="shared" si="6"/>
        <v>5341530132.1249218</v>
      </c>
      <c r="I368" s="25">
        <f>NPV($B$9,$H$7:H368)</f>
        <v>54.107156836968095</v>
      </c>
    </row>
    <row r="369" spans="7:9" x14ac:dyDescent="0.25">
      <c r="G369" s="21">
        <v>363</v>
      </c>
      <c r="H369" s="24">
        <f t="shared" si="6"/>
        <v>5662021940.0524178</v>
      </c>
      <c r="I369" s="25">
        <f>NPV($B$9,$H$7:H369)</f>
        <v>54.107156837273941</v>
      </c>
    </row>
    <row r="370" spans="7:9" x14ac:dyDescent="0.25">
      <c r="G370" s="21">
        <v>364</v>
      </c>
      <c r="H370" s="24">
        <f t="shared" si="6"/>
        <v>6001743256.4555635</v>
      </c>
      <c r="I370" s="25">
        <f>NPV($B$9,$H$7:H370)</f>
        <v>54.107156837560836</v>
      </c>
    </row>
    <row r="371" spans="7:9" x14ac:dyDescent="0.25">
      <c r="G371" s="21">
        <v>365</v>
      </c>
      <c r="H371" s="24">
        <f t="shared" si="6"/>
        <v>6361847851.8428974</v>
      </c>
      <c r="I371" s="25">
        <f>NPV($B$9,$H$7:H371)</f>
        <v>54.107156837829962</v>
      </c>
    </row>
    <row r="372" spans="7:9" x14ac:dyDescent="0.25">
      <c r="G372" s="21">
        <v>366</v>
      </c>
      <c r="H372" s="24">
        <f t="shared" si="6"/>
        <v>6743558722.9534712</v>
      </c>
      <c r="I372" s="25">
        <f>NPV($B$9,$H$7:H372)</f>
        <v>54.10715683808241</v>
      </c>
    </row>
    <row r="373" spans="7:9" x14ac:dyDescent="0.25">
      <c r="G373" s="21">
        <v>367</v>
      </c>
      <c r="H373" s="24">
        <f t="shared" si="6"/>
        <v>7148172246.3306799</v>
      </c>
      <c r="I373" s="25">
        <f>NPV($B$9,$H$7:H373)</f>
        <v>54.10715683831922</v>
      </c>
    </row>
    <row r="374" spans="7:9" x14ac:dyDescent="0.25">
      <c r="G374" s="21">
        <v>368</v>
      </c>
      <c r="H374" s="24">
        <f t="shared" si="6"/>
        <v>7577062581.1105213</v>
      </c>
      <c r="I374" s="25">
        <f>NPV($B$9,$H$7:H374)</f>
        <v>54.107156838541364</v>
      </c>
    </row>
    <row r="375" spans="7:9" x14ac:dyDescent="0.25">
      <c r="G375" s="21">
        <v>369</v>
      </c>
      <c r="H375" s="24">
        <f t="shared" si="6"/>
        <v>8031686335.9771528</v>
      </c>
      <c r="I375" s="25">
        <f>NPV($B$9,$H$7:H375)</f>
        <v>54.107156838749752</v>
      </c>
    </row>
    <row r="376" spans="7:9" x14ac:dyDescent="0.25">
      <c r="G376" s="21">
        <v>370</v>
      </c>
      <c r="H376" s="24">
        <f t="shared" si="6"/>
        <v>8513587516.1357822</v>
      </c>
      <c r="I376" s="25">
        <f>NPV($B$9,$H$7:H376)</f>
        <v>54.107156838945222</v>
      </c>
    </row>
    <row r="377" spans="7:9" x14ac:dyDescent="0.25">
      <c r="G377" s="21">
        <v>371</v>
      </c>
      <c r="H377" s="24">
        <f t="shared" si="6"/>
        <v>9024402767.1039295</v>
      </c>
      <c r="I377" s="25">
        <f>NPV($B$9,$H$7:H377)</f>
        <v>54.107156839128585</v>
      </c>
    </row>
    <row r="378" spans="7:9" x14ac:dyDescent="0.25">
      <c r="G378" s="21">
        <v>372</v>
      </c>
      <c r="H378" s="24">
        <f t="shared" si="6"/>
        <v>9565866933.1301651</v>
      </c>
      <c r="I378" s="25">
        <f>NPV($B$9,$H$7:H378)</f>
        <v>54.107156839300593</v>
      </c>
    </row>
    <row r="379" spans="7:9" x14ac:dyDescent="0.25">
      <c r="G379" s="21">
        <v>373</v>
      </c>
      <c r="H379" s="24">
        <f t="shared" si="6"/>
        <v>10139818949.117975</v>
      </c>
      <c r="I379" s="25">
        <f>NPV($B$9,$H$7:H379)</f>
        <v>54.107156839461943</v>
      </c>
    </row>
    <row r="380" spans="7:9" x14ac:dyDescent="0.25">
      <c r="G380" s="21">
        <v>374</v>
      </c>
      <c r="H380" s="24">
        <f t="shared" si="6"/>
        <v>10748208086.065054</v>
      </c>
      <c r="I380" s="25">
        <f>NPV($B$9,$H$7:H380)</f>
        <v>54.107156839613303</v>
      </c>
    </row>
    <row r="381" spans="7:9" x14ac:dyDescent="0.25">
      <c r="G381" s="21">
        <v>375</v>
      </c>
      <c r="H381" s="24">
        <f t="shared" si="6"/>
        <v>11393100571.228958</v>
      </c>
      <c r="I381" s="25">
        <f>NPV($B$9,$H$7:H381)</f>
        <v>54.107156839755277</v>
      </c>
    </row>
    <row r="382" spans="7:9" x14ac:dyDescent="0.25">
      <c r="G382" s="21">
        <v>376</v>
      </c>
      <c r="H382" s="24">
        <f t="shared" si="6"/>
        <v>12076686605.502697</v>
      </c>
      <c r="I382" s="25">
        <f>NPV($B$9,$H$7:H382)</f>
        <v>54.107156839888468</v>
      </c>
    </row>
    <row r="383" spans="7:9" x14ac:dyDescent="0.25">
      <c r="G383" s="21">
        <v>377</v>
      </c>
      <c r="H383" s="24">
        <f t="shared" si="6"/>
        <v>12801287801.832859</v>
      </c>
      <c r="I383" s="25">
        <f>NPV($B$9,$H$7:H383)</f>
        <v>54.107156840013403</v>
      </c>
    </row>
    <row r="384" spans="7:9" x14ac:dyDescent="0.25">
      <c r="G384" s="21">
        <v>378</v>
      </c>
      <c r="H384" s="24">
        <f t="shared" si="6"/>
        <v>13569365069.942831</v>
      </c>
      <c r="I384" s="25">
        <f>NPV($B$9,$H$7:H384)</f>
        <v>54.1071568401306</v>
      </c>
    </row>
    <row r="385" spans="7:9" x14ac:dyDescent="0.25">
      <c r="G385" s="21">
        <v>379</v>
      </c>
      <c r="H385" s="24">
        <f t="shared" si="6"/>
        <v>14383526974.139402</v>
      </c>
      <c r="I385" s="25">
        <f>NPV($B$9,$H$7:H385)</f>
        <v>54.107156840240528</v>
      </c>
    </row>
    <row r="386" spans="7:9" x14ac:dyDescent="0.25">
      <c r="G386" s="21">
        <v>380</v>
      </c>
      <c r="H386" s="24">
        <f t="shared" si="6"/>
        <v>15246538592.587767</v>
      </c>
      <c r="I386" s="25">
        <f>NPV($B$9,$H$7:H386)</f>
        <v>54.107156840343656</v>
      </c>
    </row>
    <row r="387" spans="7:9" x14ac:dyDescent="0.25">
      <c r="G387" s="21">
        <v>381</v>
      </c>
      <c r="H387" s="24">
        <f t="shared" si="6"/>
        <v>16161330908.143034</v>
      </c>
      <c r="I387" s="25">
        <f>NPV($B$9,$H$7:H387)</f>
        <v>54.107156840440389</v>
      </c>
    </row>
    <row r="388" spans="7:9" x14ac:dyDescent="0.25">
      <c r="G388" s="21">
        <v>382</v>
      </c>
      <c r="H388" s="24">
        <f t="shared" si="6"/>
        <v>17131010762.631617</v>
      </c>
      <c r="I388" s="25">
        <f>NPV($B$9,$H$7:H388)</f>
        <v>54.107156840531133</v>
      </c>
    </row>
    <row r="389" spans="7:9" x14ac:dyDescent="0.25">
      <c r="G389" s="21">
        <v>383</v>
      </c>
      <c r="H389" s="24">
        <f t="shared" si="6"/>
        <v>18158871408.389515</v>
      </c>
      <c r="I389" s="25">
        <f>NPV($B$9,$H$7:H389)</f>
        <v>54.107156840616248</v>
      </c>
    </row>
    <row r="390" spans="7:9" x14ac:dyDescent="0.25">
      <c r="G390" s="21">
        <v>384</v>
      </c>
      <c r="H390" s="24">
        <f t="shared" si="6"/>
        <v>19248403692.892887</v>
      </c>
      <c r="I390" s="25">
        <f>NPV($B$9,$H$7:H390)</f>
        <v>54.107156840696099</v>
      </c>
    </row>
    <row r="391" spans="7:9" x14ac:dyDescent="0.25">
      <c r="G391" s="21">
        <v>385</v>
      </c>
      <c r="H391" s="24">
        <f t="shared" si="6"/>
        <v>20403307914.466461</v>
      </c>
      <c r="I391" s="25">
        <f>NPV($B$9,$H$7:H391)</f>
        <v>54.107156840771005</v>
      </c>
    </row>
    <row r="392" spans="7:9" x14ac:dyDescent="0.25">
      <c r="G392" s="21">
        <v>386</v>
      </c>
      <c r="H392" s="24">
        <f t="shared" si="6"/>
        <v>21627506389.33445</v>
      </c>
      <c r="I392" s="25">
        <f>NPV($B$9,$H$7:H392)</f>
        <v>54.107156840841263</v>
      </c>
    </row>
    <row r="393" spans="7:9" x14ac:dyDescent="0.25">
      <c r="G393" s="21">
        <v>387</v>
      </c>
      <c r="H393" s="24">
        <f t="shared" si="6"/>
        <v>22925156772.694519</v>
      </c>
      <c r="I393" s="25">
        <f>NPV($B$9,$H$7:H393)</f>
        <v>54.107156840907173</v>
      </c>
    </row>
    <row r="394" spans="7:9" x14ac:dyDescent="0.25">
      <c r="G394" s="21">
        <v>388</v>
      </c>
      <c r="H394" s="24">
        <f t="shared" ref="H394:H406" si="7">H393*(1+$B$4)</f>
        <v>24300666179.05619</v>
      </c>
      <c r="I394" s="25">
        <f>NPV($B$9,$H$7:H394)</f>
        <v>54.107156840969004</v>
      </c>
    </row>
    <row r="395" spans="7:9" x14ac:dyDescent="0.25">
      <c r="G395" s="21">
        <v>389</v>
      </c>
      <c r="H395" s="24">
        <f t="shared" si="7"/>
        <v>25758706149.799564</v>
      </c>
      <c r="I395" s="25">
        <f>NPV($B$9,$H$7:H395)</f>
        <v>54.107156841027006</v>
      </c>
    </row>
    <row r="396" spans="7:9" x14ac:dyDescent="0.25">
      <c r="G396" s="21">
        <v>390</v>
      </c>
      <c r="H396" s="24">
        <f t="shared" si="7"/>
        <v>27304228518.78754</v>
      </c>
      <c r="I396" s="25">
        <f>NPV($B$9,$H$7:H396)</f>
        <v>54.107156841081412</v>
      </c>
    </row>
    <row r="397" spans="7:9" x14ac:dyDescent="0.25">
      <c r="G397" s="21">
        <v>391</v>
      </c>
      <c r="H397" s="24">
        <f t="shared" si="7"/>
        <v>28942482229.914795</v>
      </c>
      <c r="I397" s="25">
        <f>NPV($B$9,$H$7:H397)</f>
        <v>54.107156841132444</v>
      </c>
    </row>
    <row r="398" spans="7:9" x14ac:dyDescent="0.25">
      <c r="G398" s="21">
        <v>392</v>
      </c>
      <c r="H398" s="24">
        <f t="shared" si="7"/>
        <v>30679031163.709682</v>
      </c>
      <c r="I398" s="25">
        <f>NPV($B$9,$H$7:H398)</f>
        <v>54.107156841180313</v>
      </c>
    </row>
    <row r="399" spans="7:9" x14ac:dyDescent="0.25">
      <c r="G399" s="21">
        <v>393</v>
      </c>
      <c r="H399" s="24">
        <f t="shared" si="7"/>
        <v>32519773033.532265</v>
      </c>
      <c r="I399" s="25">
        <f>NPV($B$9,$H$7:H399)</f>
        <v>54.107156841225226</v>
      </c>
    </row>
    <row r="400" spans="7:9" x14ac:dyDescent="0.25">
      <c r="G400" s="21">
        <v>394</v>
      </c>
      <c r="H400" s="24">
        <f t="shared" si="7"/>
        <v>34470959415.544205</v>
      </c>
      <c r="I400" s="25">
        <f>NPV($B$9,$H$7:H400)</f>
        <v>54.107156841267347</v>
      </c>
    </row>
    <row r="401" spans="7:9" x14ac:dyDescent="0.25">
      <c r="G401" s="21">
        <v>395</v>
      </c>
      <c r="H401" s="24">
        <f t="shared" si="7"/>
        <v>36539216980.47686</v>
      </c>
      <c r="I401" s="25">
        <f>NPV($B$9,$H$7:H401)</f>
        <v>54.10715684130686</v>
      </c>
    </row>
    <row r="402" spans="7:9" x14ac:dyDescent="0.25">
      <c r="G402" s="21">
        <v>396</v>
      </c>
      <c r="H402" s="24">
        <f t="shared" si="7"/>
        <v>38731569999.305473</v>
      </c>
      <c r="I402" s="25">
        <f>NPV($B$9,$H$7:H402)</f>
        <v>54.107156841343929</v>
      </c>
    </row>
    <row r="403" spans="7:9" x14ac:dyDescent="0.25">
      <c r="G403" s="21">
        <v>397</v>
      </c>
      <c r="H403" s="24">
        <f t="shared" si="7"/>
        <v>41055464199.263802</v>
      </c>
      <c r="I403" s="25">
        <f>NPV($B$9,$H$7:H403)</f>
        <v>54.107156841378703</v>
      </c>
    </row>
    <row r="404" spans="7:9" x14ac:dyDescent="0.25">
      <c r="G404" s="21">
        <v>398</v>
      </c>
      <c r="H404" s="24">
        <f t="shared" si="7"/>
        <v>43518792051.219635</v>
      </c>
      <c r="I404" s="25">
        <f>NPV($B$9,$H$7:H404)</f>
        <v>54.107156841411317</v>
      </c>
    </row>
    <row r="405" spans="7:9" x14ac:dyDescent="0.25">
      <c r="G405" s="21">
        <v>399</v>
      </c>
      <c r="H405" s="24">
        <f t="shared" si="7"/>
        <v>46129919574.292816</v>
      </c>
      <c r="I405" s="25">
        <f>NPV($B$9,$H$7:H405)</f>
        <v>54.107156841441913</v>
      </c>
    </row>
    <row r="406" spans="7:9" x14ac:dyDescent="0.25">
      <c r="G406" s="21">
        <v>400</v>
      </c>
      <c r="H406" s="24">
        <f t="shared" si="7"/>
        <v>48897714748.750389</v>
      </c>
      <c r="I406" s="25">
        <f>NPV($B$9,$H$7:H406)</f>
        <v>54.107156841470619</v>
      </c>
    </row>
  </sheetData>
  <conditionalFormatting sqref="I1:I104857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{6BBFA1A7-8FAB-48CC-A4A0-C8C79A0BD0F0}</x14:id>
        </ext>
      </extLst>
    </cfRule>
  </conditionalFormatting>
  <printOptions horizontalCentered="1" verticalCentered="1" gridLines="1"/>
  <pageMargins left="0.75" right="0.75" top="1" bottom="1" header="0.5" footer="0.5"/>
  <pageSetup scale="15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6</xdr:col>
                <xdr:colOff>0</xdr:colOff>
                <xdr:row>0</xdr:row>
                <xdr:rowOff>0</xdr:rowOff>
              </from>
              <to>
                <xdr:col>13</xdr:col>
                <xdr:colOff>257175</xdr:colOff>
                <xdr:row>2</xdr:row>
                <xdr:rowOff>180975</xdr:rowOff>
              </to>
            </anchor>
          </objectPr>
        </oleObject>
      </mc:Choice>
      <mc:Fallback>
        <oleObject progId="Equation.3" shapeId="4097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BFA1A7-8FAB-48CC-A4A0-C8C79A0BD0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I1:I1048576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6"/>
  <sheetViews>
    <sheetView showGridLines="0" topLeftCell="A33" workbookViewId="0">
      <selection activeCell="E31" sqref="E31"/>
    </sheetView>
  </sheetViews>
  <sheetFormatPr defaultRowHeight="15" x14ac:dyDescent="0.25"/>
  <cols>
    <col min="1" max="1" width="29.5" style="21" bestFit="1" customWidth="1"/>
    <col min="2" max="2" width="15.1640625" style="21" customWidth="1"/>
    <col min="3" max="3" width="16.5" style="6" customWidth="1"/>
    <col min="4" max="4" width="9.5" style="6" bestFit="1" customWidth="1"/>
    <col min="5" max="5" width="22.6640625" style="6" bestFit="1" customWidth="1"/>
    <col min="6" max="6" width="10" style="6" customWidth="1"/>
    <col min="7" max="7" width="12" style="6" bestFit="1" customWidth="1"/>
    <col min="8" max="8" width="15.1640625" style="21" customWidth="1"/>
    <col min="9" max="9" width="18.83203125" style="24" bestFit="1" customWidth="1"/>
    <col min="10" max="10" width="31.1640625" style="21" bestFit="1" customWidth="1"/>
    <col min="11" max="11" width="9.33203125" style="6"/>
    <col min="12" max="12" width="10.33203125" style="6" bestFit="1" customWidth="1"/>
    <col min="13" max="16384" width="9.33203125" style="6"/>
  </cols>
  <sheetData>
    <row r="1" spans="1:13" ht="19.5" thickBot="1" x14ac:dyDescent="0.3">
      <c r="A1" s="76" t="s">
        <v>3</v>
      </c>
      <c r="B1" s="102"/>
    </row>
    <row r="2" spans="1:13" x14ac:dyDescent="0.25">
      <c r="A2" s="80" t="s">
        <v>25</v>
      </c>
      <c r="B2" s="103">
        <v>2</v>
      </c>
    </row>
    <row r="3" spans="1:13" x14ac:dyDescent="0.25">
      <c r="A3" s="80" t="s">
        <v>37</v>
      </c>
      <c r="B3" s="81">
        <v>0.3</v>
      </c>
    </row>
    <row r="4" spans="1:13" x14ac:dyDescent="0.25">
      <c r="A4" s="80" t="s">
        <v>38</v>
      </c>
      <c r="B4" s="81">
        <v>0.06</v>
      </c>
      <c r="H4" s="26" t="s">
        <v>20</v>
      </c>
      <c r="I4" s="27"/>
      <c r="J4" s="28"/>
    </row>
    <row r="5" spans="1:13" x14ac:dyDescent="0.25">
      <c r="A5" s="80" t="s">
        <v>10</v>
      </c>
      <c r="B5" s="82">
        <v>1.2</v>
      </c>
      <c r="H5" s="29" t="s">
        <v>21</v>
      </c>
      <c r="I5" s="30" t="s">
        <v>22</v>
      </c>
      <c r="J5" s="29" t="s">
        <v>27</v>
      </c>
    </row>
    <row r="6" spans="1:13" x14ac:dyDescent="0.25">
      <c r="A6" s="80" t="s">
        <v>23</v>
      </c>
      <c r="B6" s="81">
        <v>7.0000000000000007E-2</v>
      </c>
      <c r="H6" s="21">
        <v>0</v>
      </c>
      <c r="I6" s="24">
        <f>B2</f>
        <v>2</v>
      </c>
      <c r="J6" s="21" t="s">
        <v>26</v>
      </c>
    </row>
    <row r="7" spans="1:13" ht="15.75" customHeight="1" x14ac:dyDescent="0.25">
      <c r="A7" s="80" t="s">
        <v>24</v>
      </c>
      <c r="B7" s="81">
        <v>0.12</v>
      </c>
      <c r="H7" s="21">
        <v>1</v>
      </c>
      <c r="I7" s="24">
        <f>I6*(1+$B$3)</f>
        <v>2.6</v>
      </c>
      <c r="J7" s="25">
        <f>NPV($B$9,$I$7:I7)</f>
        <v>2.3008849557522129</v>
      </c>
    </row>
    <row r="8" spans="1:13" x14ac:dyDescent="0.25">
      <c r="A8" s="80" t="s">
        <v>18</v>
      </c>
      <c r="B8" s="81">
        <f>B7-B6</f>
        <v>4.9999999999999989E-2</v>
      </c>
      <c r="H8" s="21">
        <v>2</v>
      </c>
      <c r="I8" s="24">
        <f>I7*(1+$B$3)</f>
        <v>3.3800000000000003</v>
      </c>
      <c r="J8" s="25">
        <f>NPV($B$9,$I$7:I8)</f>
        <v>4.9479207455556438</v>
      </c>
    </row>
    <row r="9" spans="1:13" ht="19.5" thickBot="1" x14ac:dyDescent="0.3">
      <c r="A9" s="86" t="s">
        <v>89</v>
      </c>
      <c r="B9" s="83">
        <f>B6+B8*B5</f>
        <v>0.13</v>
      </c>
      <c r="H9" s="21">
        <v>3</v>
      </c>
      <c r="I9" s="24">
        <f>I8*(1+$B$3)</f>
        <v>4.394000000000001</v>
      </c>
      <c r="J9" s="25">
        <f>NPV($B$9,$I$7:I9)</f>
        <v>7.9931831586038404</v>
      </c>
    </row>
    <row r="10" spans="1:13" x14ac:dyDescent="0.25">
      <c r="H10" s="21">
        <v>4</v>
      </c>
      <c r="I10" s="24">
        <f t="shared" ref="I10:I71" si="0">I9*(1+$B$4)</f>
        <v>4.6576400000000016</v>
      </c>
      <c r="J10" s="25">
        <f>NPV($B$9,$I$7:I10)</f>
        <v>10.849800997392412</v>
      </c>
      <c r="M10" s="22"/>
    </row>
    <row r="11" spans="1:13" ht="15.75" thickBot="1" x14ac:dyDescent="0.3">
      <c r="H11" s="21">
        <v>5</v>
      </c>
      <c r="I11" s="24">
        <f t="shared" si="0"/>
        <v>4.9370984000000018</v>
      </c>
      <c r="J11" s="25">
        <f>NPV($B$9,$I$7:I11)</f>
        <v>13.529460208999394</v>
      </c>
      <c r="M11" s="22"/>
    </row>
    <row r="12" spans="1:13" ht="15.75" thickBot="1" x14ac:dyDescent="0.3">
      <c r="A12" s="76" t="s">
        <v>59</v>
      </c>
      <c r="B12" s="87" t="s">
        <v>43</v>
      </c>
      <c r="C12" s="88"/>
      <c r="D12" s="89"/>
      <c r="H12" s="21">
        <v>6</v>
      </c>
      <c r="I12" s="24">
        <f t="shared" si="0"/>
        <v>5.2333243040000017</v>
      </c>
      <c r="J12" s="25">
        <f>NPV($B$9,$I$7:I12)</f>
        <v>16.04312283227674</v>
      </c>
    </row>
    <row r="13" spans="1:13" ht="15.75" thickBot="1" x14ac:dyDescent="0.3">
      <c r="A13" s="31" t="s">
        <v>21</v>
      </c>
      <c r="B13" s="31" t="s">
        <v>39</v>
      </c>
      <c r="C13" s="43"/>
      <c r="D13" s="43"/>
      <c r="E13" s="32" t="s">
        <v>41</v>
      </c>
      <c r="F13" s="33"/>
      <c r="H13" s="21">
        <v>7</v>
      </c>
      <c r="I13" s="24">
        <f t="shared" si="0"/>
        <v>5.5473237622400022</v>
      </c>
      <c r="J13" s="25">
        <f>NPV($B$9,$I$7:I13)</f>
        <v>18.401071841722747</v>
      </c>
    </row>
    <row r="14" spans="1:13" x14ac:dyDescent="0.25">
      <c r="A14" s="35">
        <v>0</v>
      </c>
      <c r="B14" s="34">
        <f>B2</f>
        <v>2</v>
      </c>
      <c r="C14" s="57"/>
      <c r="D14" s="57"/>
      <c r="E14" s="45">
        <v>0</v>
      </c>
      <c r="F14" s="58" t="s">
        <v>26</v>
      </c>
      <c r="H14" s="21">
        <v>8</v>
      </c>
      <c r="I14" s="24">
        <f t="shared" si="0"/>
        <v>5.8801631879744027</v>
      </c>
      <c r="J14" s="25">
        <f>NPV($B$9,$I$7:I14)</f>
        <v>20.612953213415462</v>
      </c>
    </row>
    <row r="15" spans="1:13" x14ac:dyDescent="0.25">
      <c r="A15" s="35">
        <v>1</v>
      </c>
      <c r="B15" s="34">
        <f>B14*(1+$B$3)</f>
        <v>2.6</v>
      </c>
      <c r="C15" s="44"/>
      <c r="D15" s="44"/>
      <c r="E15" s="45">
        <v>1</v>
      </c>
      <c r="F15" s="46">
        <f>B15</f>
        <v>2.6</v>
      </c>
      <c r="H15" s="21">
        <v>9</v>
      </c>
      <c r="I15" s="24">
        <f t="shared" si="0"/>
        <v>6.2329729792528674</v>
      </c>
      <c r="J15" s="25">
        <f>NPV($B$9,$I$7:I15)</f>
        <v>22.687815385091813</v>
      </c>
    </row>
    <row r="16" spans="1:13" x14ac:dyDescent="0.25">
      <c r="A16" s="35">
        <v>2</v>
      </c>
      <c r="B16" s="34">
        <f>B15*(1+$B$3)</f>
        <v>3.3800000000000003</v>
      </c>
      <c r="C16" s="44"/>
      <c r="D16" s="44"/>
      <c r="E16" s="45">
        <v>2</v>
      </c>
      <c r="F16" s="46">
        <f t="shared" ref="F16" si="1">B16</f>
        <v>3.3800000000000003</v>
      </c>
      <c r="H16" s="21">
        <v>10</v>
      </c>
      <c r="I16" s="24">
        <f t="shared" si="0"/>
        <v>6.6069513580080397</v>
      </c>
      <c r="J16" s="25">
        <f>NPV($B$9,$I$7:I16)</f>
        <v>24.634146271797061</v>
      </c>
    </row>
    <row r="17" spans="1:10" ht="15.75" thickBot="1" x14ac:dyDescent="0.3">
      <c r="A17" s="35">
        <v>3</v>
      </c>
      <c r="B17" s="34">
        <f>B16*(1+$B$3)</f>
        <v>4.394000000000001</v>
      </c>
      <c r="C17" s="44"/>
      <c r="D17" s="73">
        <f>B18/(B9-B4)</f>
        <v>66.537714285714301</v>
      </c>
      <c r="E17" s="45">
        <v>3</v>
      </c>
      <c r="F17" s="47">
        <f>B17+D17</f>
        <v>70.931714285714307</v>
      </c>
      <c r="H17" s="21">
        <v>11</v>
      </c>
      <c r="I17" s="24">
        <f t="shared" si="0"/>
        <v>7.0033684394885221</v>
      </c>
      <c r="J17" s="25">
        <f>NPV($B$9,$I$7:I17)</f>
        <v>26.459907988529419</v>
      </c>
    </row>
    <row r="18" spans="1:10" ht="15.75" thickBot="1" x14ac:dyDescent="0.3">
      <c r="A18" s="35">
        <v>4</v>
      </c>
      <c r="B18" s="34">
        <f>B17*(1+$B$4)</f>
        <v>4.6576400000000016</v>
      </c>
      <c r="C18" s="44"/>
      <c r="D18" s="44"/>
      <c r="E18" s="48" t="s">
        <v>42</v>
      </c>
      <c r="F18" s="49">
        <f>NPV(B9,F15:F17)</f>
        <v>54.107156841905095</v>
      </c>
      <c r="G18" s="350" t="s">
        <v>46</v>
      </c>
      <c r="H18" s="21">
        <v>12</v>
      </c>
      <c r="I18" s="24">
        <f t="shared" si="0"/>
        <v>7.4235705458578334</v>
      </c>
      <c r="J18" s="25">
        <f>NPV($B$9,$I$7:I18)</f>
        <v>28.172569421924376</v>
      </c>
    </row>
    <row r="19" spans="1:10" ht="15.75" thickBot="1" x14ac:dyDescent="0.3">
      <c r="A19" s="35">
        <v>5</v>
      </c>
      <c r="B19" s="34">
        <f>B18*(1+$B$4)</f>
        <v>4.9370984000000018</v>
      </c>
      <c r="C19" s="44"/>
      <c r="D19" s="44"/>
      <c r="E19" s="48" t="s">
        <v>44</v>
      </c>
      <c r="F19" s="49">
        <f>NPV(B9,F16:F17)</f>
        <v>58.541087231352748</v>
      </c>
      <c r="G19" s="351">
        <f>F19/F18-1</f>
        <v>8.1947207139400957E-2</v>
      </c>
      <c r="H19" s="21">
        <v>13</v>
      </c>
      <c r="I19" s="24">
        <f t="shared" si="0"/>
        <v>7.8689847786093035</v>
      </c>
      <c r="J19" s="25">
        <f>NPV($B$9,$I$7:I19)</f>
        <v>29.779136784224075</v>
      </c>
    </row>
    <row r="20" spans="1:10" ht="15.75" thickBot="1" x14ac:dyDescent="0.3">
      <c r="A20" s="35"/>
      <c r="B20" s="75"/>
      <c r="C20" s="44"/>
      <c r="D20" s="44"/>
      <c r="E20" s="48" t="s">
        <v>45</v>
      </c>
      <c r="F20" s="49">
        <f>NPV(B9,F17)</f>
        <v>62.771428571428594</v>
      </c>
      <c r="G20" s="351">
        <f>F20/F19-1</f>
        <v>7.2262773722627571E-2</v>
      </c>
      <c r="H20" s="21">
        <v>14</v>
      </c>
      <c r="I20" s="24">
        <f t="shared" si="0"/>
        <v>8.3411238653258621</v>
      </c>
      <c r="J20" s="25">
        <f>NPV($B$9,$I$7:I20)</f>
        <v>31.286182274522901</v>
      </c>
    </row>
    <row r="21" spans="1:10" ht="15.75" thickBot="1" x14ac:dyDescent="0.3">
      <c r="A21" s="35"/>
      <c r="B21" s="34"/>
      <c r="C21" s="44"/>
      <c r="D21" s="44"/>
      <c r="E21" s="48" t="s">
        <v>57</v>
      </c>
      <c r="F21" s="49">
        <f>D17</f>
        <v>66.537714285714301</v>
      </c>
      <c r="G21" s="351">
        <f>F21/F20-1</f>
        <v>5.9999999999999831E-2</v>
      </c>
      <c r="H21" s="21">
        <v>15</v>
      </c>
      <c r="I21" s="24">
        <f t="shared" si="0"/>
        <v>8.8415912972454151</v>
      </c>
      <c r="J21" s="25">
        <f>NPV($B$9,$I$7:I21)</f>
        <v>32.69987096453773</v>
      </c>
    </row>
    <row r="22" spans="1:10" ht="15.75" thickBot="1" x14ac:dyDescent="0.3">
      <c r="A22" s="35"/>
      <c r="B22" s="34"/>
      <c r="C22" s="44"/>
      <c r="D22" s="44"/>
      <c r="E22" s="48" t="s">
        <v>58</v>
      </c>
      <c r="F22" s="49">
        <f>B19/($B$9-$B$4)</f>
        <v>70.529977142857163</v>
      </c>
      <c r="G22" s="351">
        <f>F22/F21-1</f>
        <v>6.0000000000000053E-2</v>
      </c>
      <c r="H22" s="21">
        <v>16</v>
      </c>
      <c r="I22" s="24">
        <f t="shared" si="0"/>
        <v>9.37208677508014</v>
      </c>
      <c r="J22" s="25">
        <f>NPV($B$9,$I$7:I22)</f>
        <v>34.02598601888792</v>
      </c>
    </row>
    <row r="23" spans="1:10" ht="15.75" thickBot="1" x14ac:dyDescent="0.3">
      <c r="A23" s="42"/>
      <c r="B23" s="41"/>
      <c r="C23" s="51"/>
      <c r="D23" s="51"/>
      <c r="E23" s="55" t="s">
        <v>44</v>
      </c>
      <c r="F23" s="56"/>
      <c r="G23" s="67"/>
      <c r="H23" s="21">
        <v>17</v>
      </c>
      <c r="I23" s="24">
        <f t="shared" si="0"/>
        <v>9.9344119815849492</v>
      </c>
      <c r="J23" s="25">
        <f>NPV($B$9,$I$7:I23)</f>
        <v>35.269952353057135</v>
      </c>
    </row>
    <row r="24" spans="1:10" ht="15.75" thickBot="1" x14ac:dyDescent="0.3">
      <c r="A24" s="42"/>
      <c r="B24" s="41"/>
      <c r="C24" s="51"/>
      <c r="D24" s="51"/>
      <c r="E24" s="55" t="s">
        <v>45</v>
      </c>
      <c r="F24" s="56"/>
      <c r="G24" s="67"/>
      <c r="H24" s="21">
        <v>18</v>
      </c>
      <c r="I24" s="24">
        <f t="shared" si="0"/>
        <v>10.530476700480047</v>
      </c>
      <c r="J24" s="25">
        <f>NPV($B$9,$I$7:I24)</f>
        <v>36.43685882581763</v>
      </c>
    </row>
    <row r="25" spans="1:10" ht="15.75" thickBot="1" x14ac:dyDescent="0.3">
      <c r="A25" s="42"/>
      <c r="B25" s="41"/>
      <c r="C25" s="51"/>
      <c r="D25" s="51"/>
      <c r="E25" s="55" t="s">
        <v>57</v>
      </c>
      <c r="F25" s="56"/>
      <c r="G25" s="67"/>
      <c r="H25" s="21">
        <v>19</v>
      </c>
      <c r="I25" s="24">
        <f t="shared" si="0"/>
        <v>11.162305302508852</v>
      </c>
      <c r="J25" s="25">
        <f>NPV($B$9,$I$7:I25)</f>
        <v>37.531479056902704</v>
      </c>
    </row>
    <row r="26" spans="1:10" ht="15.75" thickBot="1" x14ac:dyDescent="0.3">
      <c r="A26" s="42"/>
      <c r="B26" s="41"/>
      <c r="C26" s="51"/>
      <c r="D26" s="51"/>
      <c r="E26" s="55" t="s">
        <v>58</v>
      </c>
      <c r="F26" s="56"/>
      <c r="G26" s="67"/>
      <c r="H26" s="21">
        <v>20</v>
      </c>
      <c r="I26" s="24">
        <f t="shared" si="0"/>
        <v>11.832043620659384</v>
      </c>
      <c r="J26" s="25">
        <f>NPV($B$9,$I$7:I26)</f>
        <v>38.558290955088701</v>
      </c>
    </row>
    <row r="27" spans="1:10" x14ac:dyDescent="0.25">
      <c r="H27" s="21">
        <v>21</v>
      </c>
      <c r="I27" s="24">
        <f t="shared" si="0"/>
        <v>12.541966237898947</v>
      </c>
      <c r="J27" s="25">
        <f>NPV($B$9,$I$7:I27)</f>
        <v>39.521495036572901</v>
      </c>
    </row>
    <row r="28" spans="1:10" x14ac:dyDescent="0.25">
      <c r="H28" s="21">
        <v>22</v>
      </c>
      <c r="I28" s="24">
        <f t="shared" si="0"/>
        <v>13.294484212172884</v>
      </c>
      <c r="J28" s="25">
        <f>NPV($B$9,$I$7:I28)</f>
        <v>40.425031608584639</v>
      </c>
    </row>
    <row r="29" spans="1:10" x14ac:dyDescent="0.25">
      <c r="H29" s="21">
        <v>23</v>
      </c>
      <c r="I29" s="24">
        <f t="shared" si="0"/>
        <v>14.092153264903258</v>
      </c>
      <c r="J29" s="25">
        <f>NPV($B$9,$I$7:I29)</f>
        <v>41.272596888524845</v>
      </c>
    </row>
    <row r="30" spans="1:10" x14ac:dyDescent="0.25">
      <c r="H30" s="21">
        <v>24</v>
      </c>
      <c r="I30" s="24">
        <f t="shared" si="0"/>
        <v>14.937682460797454</v>
      </c>
      <c r="J30" s="25">
        <f>NPV($B$9,$I$7:I30)</f>
        <v>42.067658124574955</v>
      </c>
    </row>
    <row r="31" spans="1:10" x14ac:dyDescent="0.25">
      <c r="H31" s="21">
        <v>25</v>
      </c>
      <c r="I31" s="24">
        <f t="shared" si="0"/>
        <v>15.833943408445302</v>
      </c>
      <c r="J31" s="25">
        <f>NPV($B$9,$I$7:I31)</f>
        <v>42.813467779630805</v>
      </c>
    </row>
    <row r="32" spans="1:10" ht="15.75" thickBot="1" x14ac:dyDescent="0.3">
      <c r="A32" s="6"/>
      <c r="B32" s="6"/>
      <c r="H32" s="21">
        <v>26</v>
      </c>
      <c r="I32" s="24">
        <f t="shared" si="0"/>
        <v>16.783980012952021</v>
      </c>
      <c r="J32" s="25">
        <f>NPV($B$9,$I$7:I32)</f>
        <v>43.513076836585853</v>
      </c>
    </row>
    <row r="33" spans="1:10" x14ac:dyDescent="0.25">
      <c r="A33" s="478" t="s">
        <v>52</v>
      </c>
      <c r="B33" s="59" t="s">
        <v>48</v>
      </c>
      <c r="C33" s="60" t="s">
        <v>47</v>
      </c>
      <c r="D33" s="61" t="str">
        <f>"= CG"</f>
        <v>= CG</v>
      </c>
      <c r="E33" s="62" t="s">
        <v>49</v>
      </c>
      <c r="F33" s="63"/>
      <c r="H33" s="21">
        <v>27</v>
      </c>
      <c r="I33" s="24">
        <f t="shared" si="0"/>
        <v>17.791018813729142</v>
      </c>
      <c r="J33" s="25">
        <f>NPV($B$9,$I$7:I33)</f>
        <v>44.16934727939325</v>
      </c>
    </row>
    <row r="34" spans="1:10" ht="15.75" thickBot="1" x14ac:dyDescent="0.3">
      <c r="A34" s="479"/>
      <c r="B34" s="68">
        <f>$B$9</f>
        <v>0.13</v>
      </c>
      <c r="C34" s="69">
        <f>B15/F18</f>
        <v>4.8052792860598867E-2</v>
      </c>
      <c r="D34" s="70">
        <f>B34-C34</f>
        <v>8.1947207139401138E-2</v>
      </c>
      <c r="E34" s="71" t="str">
        <f>TEXT(F18,"#,##0.00")&amp;" * (1+"&amp;TEXT(D34,"#,##0.00%")&amp;")  ="</f>
        <v>54.11 * (1+8.19%)  =</v>
      </c>
      <c r="F34" s="72">
        <f>F18*(1+D34)</f>
        <v>58.541087231352762</v>
      </c>
      <c r="H34" s="21">
        <v>28</v>
      </c>
      <c r="I34" s="24">
        <f t="shared" si="0"/>
        <v>18.85847994255289</v>
      </c>
      <c r="J34" s="25">
        <f>NPV($B$9,$I$7:I34)</f>
        <v>44.784963800964782</v>
      </c>
    </row>
    <row r="35" spans="1:10" ht="15.75" thickBot="1" x14ac:dyDescent="0.3">
      <c r="A35" s="101" t="s">
        <v>52</v>
      </c>
      <c r="B35" s="416"/>
      <c r="C35" s="415"/>
      <c r="D35" s="417"/>
      <c r="E35" s="418"/>
      <c r="F35" s="419"/>
      <c r="H35" s="21">
        <v>29</v>
      </c>
      <c r="I35" s="24">
        <f t="shared" si="0"/>
        <v>19.989988739106064</v>
      </c>
      <c r="J35" s="25">
        <f>NPV($B$9,$I$7:I35)</f>
        <v>45.362444785801799</v>
      </c>
    </row>
    <row r="36" spans="1:10" ht="15.75" thickBot="1" x14ac:dyDescent="0.3">
      <c r="H36" s="21">
        <v>30</v>
      </c>
      <c r="I36" s="24">
        <f t="shared" si="0"/>
        <v>21.18938806345243</v>
      </c>
      <c r="J36" s="25">
        <f>NPV($B$9,$I$7:I36)</f>
        <v>45.904152612286076</v>
      </c>
    </row>
    <row r="37" spans="1:10" x14ac:dyDescent="0.25">
      <c r="A37" s="478" t="s">
        <v>53</v>
      </c>
      <c r="B37" s="59" t="s">
        <v>48</v>
      </c>
      <c r="C37" s="60" t="s">
        <v>47</v>
      </c>
      <c r="D37" s="61" t="str">
        <f>"= CG"</f>
        <v>= CG</v>
      </c>
      <c r="E37" s="62" t="s">
        <v>50</v>
      </c>
      <c r="F37" s="63"/>
      <c r="H37" s="21">
        <v>31</v>
      </c>
      <c r="I37" s="24">
        <f t="shared" si="0"/>
        <v>22.460751347259578</v>
      </c>
      <c r="J37" s="25">
        <f>NPV($B$9,$I$7:I37)</f>
        <v>46.412303316775755</v>
      </c>
    </row>
    <row r="38" spans="1:10" ht="15.75" thickBot="1" x14ac:dyDescent="0.3">
      <c r="A38" s="479"/>
      <c r="B38" s="68">
        <f>$B$9</f>
        <v>0.13</v>
      </c>
      <c r="C38" s="69">
        <f>B16/F34</f>
        <v>5.7737226277372225E-2</v>
      </c>
      <c r="D38" s="70">
        <f>B38-C38</f>
        <v>7.2262773722627779E-2</v>
      </c>
      <c r="E38" s="71" t="str">
        <f>TEXT(F34,"#,##0.00")&amp;" * (1+"&amp;TEXT(D38,"#,##0.00%")&amp;")  ="</f>
        <v>58.54 * (1+7.23%)  =</v>
      </c>
      <c r="F38" s="72">
        <f>F34*(1+D38)</f>
        <v>62.771428571428622</v>
      </c>
      <c r="H38" s="21">
        <v>32</v>
      </c>
      <c r="I38" s="24">
        <f t="shared" si="0"/>
        <v>23.808396428095154</v>
      </c>
      <c r="J38" s="25">
        <f>NPV($B$9,$I$7:I38)</f>
        <v>46.888975659040412</v>
      </c>
    </row>
    <row r="39" spans="1:10" ht="15.75" thickBot="1" x14ac:dyDescent="0.3">
      <c r="A39" s="101" t="s">
        <v>53</v>
      </c>
      <c r="B39" s="416"/>
      <c r="C39" s="415"/>
      <c r="D39" s="417"/>
      <c r="E39" s="418"/>
      <c r="F39" s="419"/>
      <c r="H39" s="21">
        <v>33</v>
      </c>
      <c r="I39" s="24">
        <f t="shared" si="0"/>
        <v>25.236900213780864</v>
      </c>
      <c r="J39" s="25">
        <f>NPV($B$9,$I$7:I39)</f>
        <v>47.336119626120535</v>
      </c>
    </row>
    <row r="40" spans="1:10" ht="15.75" thickBot="1" x14ac:dyDescent="0.3">
      <c r="H40" s="21">
        <v>34</v>
      </c>
      <c r="I40" s="24">
        <f t="shared" si="0"/>
        <v>26.751114226607715</v>
      </c>
      <c r="J40" s="25">
        <f>NPV($B$9,$I$7:I40)</f>
        <v>47.755564409399227</v>
      </c>
    </row>
    <row r="41" spans="1:10" x14ac:dyDescent="0.25">
      <c r="A41" s="478" t="s">
        <v>54</v>
      </c>
      <c r="B41" s="59" t="s">
        <v>48</v>
      </c>
      <c r="C41" s="60" t="s">
        <v>47</v>
      </c>
      <c r="D41" s="61" t="str">
        <f>"= CG"</f>
        <v>= CG</v>
      </c>
      <c r="E41" s="62" t="s">
        <v>51</v>
      </c>
      <c r="F41" s="63"/>
      <c r="H41" s="21">
        <v>35</v>
      </c>
      <c r="I41" s="24">
        <f t="shared" si="0"/>
        <v>28.35618108020418</v>
      </c>
      <c r="J41" s="25">
        <f>NPV($B$9,$I$7:I41)</f>
        <v>48.149025887519073</v>
      </c>
    </row>
    <row r="42" spans="1:10" ht="15.75" thickBot="1" x14ac:dyDescent="0.3">
      <c r="A42" s="479"/>
      <c r="B42" s="68">
        <f>$B$9</f>
        <v>0.13</v>
      </c>
      <c r="C42" s="69">
        <f>B17/F38</f>
        <v>6.9999999999999965E-2</v>
      </c>
      <c r="D42" s="70">
        <f>B42-C42</f>
        <v>6.0000000000000039E-2</v>
      </c>
      <c r="E42" s="71" t="str">
        <f>TEXT(F38,"#,##0.00")&amp;" * (1+"&amp;TEXT(D42,"#,##0.00%")&amp;")  ="</f>
        <v>62.77 * (1+6.00%)  =</v>
      </c>
      <c r="F42" s="72">
        <f>F38*(1+D42)</f>
        <v>66.537714285714344</v>
      </c>
      <c r="H42" s="21">
        <v>36</v>
      </c>
      <c r="I42" s="24">
        <f t="shared" si="0"/>
        <v>30.057551945016431</v>
      </c>
      <c r="J42" s="25">
        <f>NPV($B$9,$I$7:I42)</f>
        <v>48.518113645755385</v>
      </c>
    </row>
    <row r="43" spans="1:10" ht="15.75" thickBot="1" x14ac:dyDescent="0.3">
      <c r="A43" s="101" t="s">
        <v>54</v>
      </c>
      <c r="B43" s="416"/>
      <c r="C43" s="415"/>
      <c r="D43" s="417"/>
      <c r="E43" s="418"/>
      <c r="F43" s="419"/>
      <c r="H43" s="21">
        <v>37</v>
      </c>
      <c r="I43" s="24">
        <f t="shared" si="0"/>
        <v>31.861005061717417</v>
      </c>
      <c r="J43" s="25">
        <f>NPV($B$9,$I$7:I43)</f>
        <v>48.864337560561118</v>
      </c>
    </row>
    <row r="44" spans="1:10" ht="15.75" thickBot="1" x14ac:dyDescent="0.3">
      <c r="H44" s="21">
        <v>38</v>
      </c>
      <c r="I44" s="24">
        <f t="shared" si="0"/>
        <v>33.772665365420465</v>
      </c>
      <c r="J44" s="25">
        <f>NPV($B$9,$I$7:I44)</f>
        <v>49.189113976219609</v>
      </c>
    </row>
    <row r="45" spans="1:10" x14ac:dyDescent="0.25">
      <c r="A45" s="478" t="s">
        <v>55</v>
      </c>
      <c r="B45" s="59" t="s">
        <v>48</v>
      </c>
      <c r="C45" s="60" t="s">
        <v>47</v>
      </c>
      <c r="D45" s="61" t="str">
        <f>"= CG"</f>
        <v>= CG</v>
      </c>
      <c r="E45" s="62" t="s">
        <v>56</v>
      </c>
      <c r="F45" s="63"/>
      <c r="H45" s="21">
        <v>39</v>
      </c>
      <c r="I45" s="24">
        <f t="shared" si="0"/>
        <v>35.799025287345692</v>
      </c>
      <c r="J45" s="25">
        <f>NPV($B$9,$I$7:I45)</f>
        <v>49.493771498872697</v>
      </c>
    </row>
    <row r="46" spans="1:10" ht="15.75" thickBot="1" x14ac:dyDescent="0.3">
      <c r="A46" s="479"/>
      <c r="B46" s="68">
        <f>$B$9</f>
        <v>0.13</v>
      </c>
      <c r="C46" s="69">
        <f>B18/F42</f>
        <v>6.9999999999999965E-2</v>
      </c>
      <c r="D46" s="70">
        <f>B46-C46</f>
        <v>6.0000000000000039E-2</v>
      </c>
      <c r="E46" s="71" t="str">
        <f>TEXT(F42,"#,##0.00")&amp;" * (1+"&amp;TEXT(D46,"#,##0.00%")&amp;")  ="</f>
        <v>66.54 * (1+6.00%)  =</v>
      </c>
      <c r="F46" s="72">
        <f>F42*(1+D46)</f>
        <v>70.529977142857206</v>
      </c>
      <c r="H46" s="21">
        <v>40</v>
      </c>
      <c r="I46" s="24">
        <f t="shared" si="0"/>
        <v>37.946966804586438</v>
      </c>
      <c r="J46" s="25">
        <f>NPV($B$9,$I$7:I46)</f>
        <v>49.779556431626922</v>
      </c>
    </row>
    <row r="47" spans="1:10" ht="15.75" thickBot="1" x14ac:dyDescent="0.3">
      <c r="A47" s="101" t="s">
        <v>55</v>
      </c>
      <c r="B47" s="416"/>
      <c r="C47" s="415"/>
      <c r="D47" s="417"/>
      <c r="E47" s="418"/>
      <c r="F47" s="419"/>
      <c r="H47" s="21">
        <v>41</v>
      </c>
      <c r="I47" s="24">
        <f t="shared" si="0"/>
        <v>40.223784812861624</v>
      </c>
      <c r="J47" s="25">
        <f>NPV($B$9,$I$7:I47)</f>
        <v>50.047637872971592</v>
      </c>
    </row>
    <row r="48" spans="1:10" x14ac:dyDescent="0.25">
      <c r="H48" s="21">
        <v>42</v>
      </c>
      <c r="I48" s="24">
        <f t="shared" si="0"/>
        <v>42.637211901633322</v>
      </c>
      <c r="J48" s="25">
        <f>NPV($B$9,$I$7:I48)</f>
        <v>50.299112499365712</v>
      </c>
    </row>
    <row r="49" spans="1:10" x14ac:dyDescent="0.25">
      <c r="A49" s="64" t="s">
        <v>186</v>
      </c>
      <c r="H49" s="21">
        <v>43</v>
      </c>
      <c r="I49" s="24">
        <f t="shared" si="0"/>
        <v>45.195444615731326</v>
      </c>
      <c r="J49" s="25">
        <f>NPV($B$9,$I$7:I49)</f>
        <v>50.535009051558426</v>
      </c>
    </row>
    <row r="50" spans="1:10" x14ac:dyDescent="0.25">
      <c r="A50" s="64" t="s">
        <v>187</v>
      </c>
      <c r="H50" s="21">
        <v>44</v>
      </c>
      <c r="I50" s="24">
        <f t="shared" si="0"/>
        <v>47.907171292675208</v>
      </c>
      <c r="J50" s="25">
        <f>NPV($B$9,$I$7:I50)</f>
        <v>50.756292542995837</v>
      </c>
    </row>
    <row r="51" spans="1:10" x14ac:dyDescent="0.25">
      <c r="A51" s="352" t="s">
        <v>185</v>
      </c>
      <c r="H51" s="21">
        <v>45</v>
      </c>
      <c r="I51" s="24">
        <f t="shared" si="0"/>
        <v>50.781601570235722</v>
      </c>
      <c r="J51" s="25">
        <f>NPV($B$9,$I$7:I51)</f>
        <v>50.963868207530048</v>
      </c>
    </row>
    <row r="52" spans="1:10" x14ac:dyDescent="0.25">
      <c r="H52" s="21">
        <v>46</v>
      </c>
      <c r="I52" s="24">
        <f t="shared" si="0"/>
        <v>53.82849766444987</v>
      </c>
      <c r="J52" s="25">
        <f>NPV($B$9,$I$7:I52)</f>
        <v>51.158585202579836</v>
      </c>
    </row>
    <row r="53" spans="1:10" x14ac:dyDescent="0.25">
      <c r="H53" s="21">
        <v>47</v>
      </c>
      <c r="I53" s="24">
        <f t="shared" si="0"/>
        <v>57.058207524316863</v>
      </c>
      <c r="J53" s="25">
        <f>NPV($B$9,$I$7:I53)</f>
        <v>51.341240082892028</v>
      </c>
    </row>
    <row r="54" spans="1:10" x14ac:dyDescent="0.25">
      <c r="H54" s="21">
        <v>48</v>
      </c>
      <c r="I54" s="24">
        <f t="shared" si="0"/>
        <v>60.481699975775875</v>
      </c>
      <c r="J54" s="25">
        <f>NPV($B$9,$I$7:I54)</f>
        <v>51.512580059114086</v>
      </c>
    </row>
    <row r="55" spans="1:10" x14ac:dyDescent="0.25">
      <c r="H55" s="21">
        <v>49</v>
      </c>
      <c r="I55" s="24">
        <f t="shared" si="0"/>
        <v>64.110601974322435</v>
      </c>
      <c r="J55" s="25">
        <f>NPV($B$9,$I$7:I55)</f>
        <v>51.673306054508224</v>
      </c>
    </row>
    <row r="56" spans="1:10" x14ac:dyDescent="0.25">
      <c r="H56" s="21">
        <v>50</v>
      </c>
      <c r="I56" s="24">
        <f t="shared" si="0"/>
        <v>67.957238092781779</v>
      </c>
      <c r="J56" s="25">
        <f>NPV($B$9,$I$7:I56)</f>
        <v>51.824075572311578</v>
      </c>
    </row>
    <row r="57" spans="1:10" x14ac:dyDescent="0.25">
      <c r="H57" s="21">
        <v>51</v>
      </c>
      <c r="I57" s="24">
        <f t="shared" si="0"/>
        <v>72.034672378348688</v>
      </c>
      <c r="J57" s="25">
        <f>NPV($B$9,$I$7:I57)</f>
        <v>51.965505385472241</v>
      </c>
    </row>
    <row r="58" spans="1:10" x14ac:dyDescent="0.25">
      <c r="H58" s="21">
        <v>52</v>
      </c>
      <c r="I58" s="24">
        <f t="shared" si="0"/>
        <v>76.356752721049617</v>
      </c>
      <c r="J58" s="25">
        <f>NPV($B$9,$I$7:I58)</f>
        <v>52.098174059764546</v>
      </c>
    </row>
    <row r="59" spans="1:10" x14ac:dyDescent="0.25">
      <c r="H59" s="21">
        <v>53</v>
      </c>
      <c r="I59" s="24">
        <f t="shared" si="0"/>
        <v>80.938157884312602</v>
      </c>
      <c r="J59" s="25">
        <f>NPV($B$9,$I$7:I59)</f>
        <v>52.222624320605121</v>
      </c>
    </row>
    <row r="60" spans="1:10" x14ac:dyDescent="0.25">
      <c r="H60" s="21">
        <v>54</v>
      </c>
      <c r="I60" s="24">
        <f t="shared" si="0"/>
        <v>85.794447357371368</v>
      </c>
      <c r="J60" s="25">
        <f>NPV($B$9,$I$7:I60)</f>
        <v>52.339365273252028</v>
      </c>
    </row>
    <row r="61" spans="1:10" x14ac:dyDescent="0.25">
      <c r="H61" s="21">
        <v>55</v>
      </c>
      <c r="I61" s="24">
        <f t="shared" si="0"/>
        <v>90.942114198813655</v>
      </c>
      <c r="J61" s="25">
        <f>NPV($B$9,$I$7:I61)</f>
        <v>52.448874485469481</v>
      </c>
    </row>
    <row r="62" spans="1:10" x14ac:dyDescent="0.25">
      <c r="H62" s="21">
        <v>56</v>
      </c>
      <c r="I62" s="24">
        <f t="shared" si="0"/>
        <v>96.398641050742484</v>
      </c>
      <c r="J62" s="25">
        <f>NPV($B$9,$I$7:I62)</f>
        <v>52.551599941177891</v>
      </c>
    </row>
    <row r="63" spans="1:10" x14ac:dyDescent="0.25">
      <c r="H63" s="21">
        <v>57</v>
      </c>
      <c r="I63" s="24">
        <f t="shared" si="0"/>
        <v>102.18255951378704</v>
      </c>
      <c r="J63" s="25">
        <f>NPV($B$9,$I$7:I63)</f>
        <v>52.64796187308135</v>
      </c>
    </row>
    <row r="64" spans="1:10" x14ac:dyDescent="0.25">
      <c r="H64" s="21">
        <v>58</v>
      </c>
      <c r="I64" s="24">
        <f t="shared" si="0"/>
        <v>108.31351308461427</v>
      </c>
      <c r="J64" s="25">
        <f>NPV($B$9,$I$7:I64)</f>
        <v>52.738354481769548</v>
      </c>
    </row>
    <row r="65" spans="8:10" x14ac:dyDescent="0.25">
      <c r="H65" s="21">
        <v>59</v>
      </c>
      <c r="I65" s="24">
        <f t="shared" si="0"/>
        <v>114.81232386969113</v>
      </c>
      <c r="J65" s="25">
        <f>NPV($B$9,$I$7:I65)</f>
        <v>52.823147548326631</v>
      </c>
    </row>
    <row r="66" spans="8:10" x14ac:dyDescent="0.25">
      <c r="H66" s="21">
        <v>60</v>
      </c>
      <c r="I66" s="24">
        <f t="shared" si="0"/>
        <v>121.70106330187259</v>
      </c>
      <c r="J66" s="25">
        <f>NPV($B$9,$I$7:I66)</f>
        <v>52.902687947043887</v>
      </c>
    </row>
    <row r="67" spans="8:10" x14ac:dyDescent="0.25">
      <c r="H67" s="21">
        <v>61</v>
      </c>
      <c r="I67" s="24">
        <f t="shared" si="0"/>
        <v>129.00312709998497</v>
      </c>
      <c r="J67" s="25">
        <f>NPV($B$9,$I$7:I67)</f>
        <v>52.977301064424672</v>
      </c>
    </row>
    <row r="68" spans="8:10" x14ac:dyDescent="0.25">
      <c r="H68" s="21">
        <v>62</v>
      </c>
      <c r="I68" s="24">
        <f t="shared" si="0"/>
        <v>136.74331472598408</v>
      </c>
      <c r="J68" s="25">
        <f>NPV($B$9,$I$7:I68)</f>
        <v>53.047292130286301</v>
      </c>
    </row>
    <row r="69" spans="8:10" x14ac:dyDescent="0.25">
      <c r="H69" s="21">
        <v>63</v>
      </c>
      <c r="I69" s="24">
        <f t="shared" si="0"/>
        <v>144.94791360954312</v>
      </c>
      <c r="J69" s="25">
        <f>NPV($B$9,$I$7:I69)</f>
        <v>53.112947466404286</v>
      </c>
    </row>
    <row r="70" spans="8:10" x14ac:dyDescent="0.25">
      <c r="H70" s="21">
        <v>64</v>
      </c>
      <c r="I70" s="24">
        <f t="shared" si="0"/>
        <v>153.64478842611572</v>
      </c>
      <c r="J70" s="25">
        <f>NPV($B$9,$I$7:I70)</f>
        <v>53.174535657806999</v>
      </c>
    </row>
    <row r="71" spans="8:10" x14ac:dyDescent="0.25">
      <c r="H71" s="21">
        <v>65</v>
      </c>
      <c r="I71" s="24">
        <f t="shared" si="0"/>
        <v>162.86347573168268</v>
      </c>
      <c r="J71" s="25">
        <f>NPV($B$9,$I$7:I71)</f>
        <v>53.232308651512199</v>
      </c>
    </row>
    <row r="72" spans="8:10" x14ac:dyDescent="0.25">
      <c r="H72" s="21">
        <v>66</v>
      </c>
      <c r="I72" s="24">
        <f t="shared" ref="I72:I135" si="2">I71*(1+$B$4)</f>
        <v>172.63528427558364</v>
      </c>
      <c r="J72" s="25">
        <f>NPV($B$9,$I$7:I72)</f>
        <v>53.286502787200256</v>
      </c>
    </row>
    <row r="73" spans="8:10" x14ac:dyDescent="0.25">
      <c r="H73" s="21">
        <v>67</v>
      </c>
      <c r="I73" s="24">
        <f t="shared" si="2"/>
        <v>182.99340133211868</v>
      </c>
      <c r="J73" s="25">
        <f>NPV($B$9,$I$7:I73)</f>
        <v>53.337339764040387</v>
      </c>
    </row>
    <row r="74" spans="8:10" x14ac:dyDescent="0.25">
      <c r="H74" s="21">
        <v>68</v>
      </c>
      <c r="I74" s="24">
        <f t="shared" si="2"/>
        <v>193.97300541204581</v>
      </c>
      <c r="J74" s="25">
        <f>NPV($B$9,$I$7:I74)</f>
        <v>53.385027547624929</v>
      </c>
    </row>
    <row r="75" spans="8:10" x14ac:dyDescent="0.25">
      <c r="H75" s="21">
        <v>69</v>
      </c>
      <c r="I75" s="24">
        <f t="shared" si="2"/>
        <v>205.61138573676857</v>
      </c>
      <c r="J75" s="25">
        <f>NPV($B$9,$I$7:I75)</f>
        <v>53.429761220721943</v>
      </c>
    </row>
    <row r="76" spans="8:10" x14ac:dyDescent="0.25">
      <c r="H76" s="21">
        <v>70</v>
      </c>
      <c r="I76" s="24">
        <f t="shared" si="2"/>
        <v>217.94806888097469</v>
      </c>
      <c r="J76" s="25">
        <f>NPV($B$9,$I$7:I76)</f>
        <v>53.471723781326212</v>
      </c>
    </row>
    <row r="77" spans="8:10" x14ac:dyDescent="0.25">
      <c r="H77" s="21">
        <v>71</v>
      </c>
      <c r="I77" s="24">
        <f t="shared" si="2"/>
        <v>231.02495301383317</v>
      </c>
      <c r="J77" s="25">
        <f>NPV($B$9,$I$7:I77)</f>
        <v>53.511086891273585</v>
      </c>
    </row>
    <row r="78" spans="8:10" x14ac:dyDescent="0.25">
      <c r="H78" s="21">
        <v>72</v>
      </c>
      <c r="I78" s="24">
        <f t="shared" si="2"/>
        <v>244.88645019466318</v>
      </c>
      <c r="J78" s="25">
        <f>NPV($B$9,$I$7:I78)</f>
        <v>53.548011578480853</v>
      </c>
    </row>
    <row r="79" spans="8:10" x14ac:dyDescent="0.25">
      <c r="H79" s="21">
        <v>73</v>
      </c>
      <c r="I79" s="24">
        <f t="shared" si="2"/>
        <v>259.57963720634297</v>
      </c>
      <c r="J79" s="25">
        <f>NPV($B$9,$I$7:I79)</f>
        <v>53.582648895684137</v>
      </c>
    </row>
    <row r="80" spans="8:10" x14ac:dyDescent="0.25">
      <c r="H80" s="21">
        <v>74</v>
      </c>
      <c r="I80" s="24">
        <f t="shared" si="2"/>
        <v>275.15441543872356</v>
      </c>
      <c r="J80" s="25">
        <f>NPV($B$9,$I$7:I80)</f>
        <v>53.615140538370404</v>
      </c>
    </row>
    <row r="81" spans="8:10" x14ac:dyDescent="0.25">
      <c r="H81" s="21">
        <v>75</v>
      </c>
      <c r="I81" s="24">
        <f t="shared" si="2"/>
        <v>291.66368036504701</v>
      </c>
      <c r="J81" s="25">
        <f>NPV($B$9,$I$7:I81)</f>
        <v>53.64561942443008</v>
      </c>
    </row>
    <row r="82" spans="8:10" x14ac:dyDescent="0.25">
      <c r="H82" s="21">
        <v>76</v>
      </c>
      <c r="I82" s="24">
        <f t="shared" si="2"/>
        <v>309.16350118694987</v>
      </c>
      <c r="J82" s="25">
        <f>NPV($B$9,$I$7:I82)</f>
        <v>53.674210237901988</v>
      </c>
    </row>
    <row r="83" spans="8:10" x14ac:dyDescent="0.25">
      <c r="H83" s="21">
        <v>77</v>
      </c>
      <c r="I83" s="24">
        <f t="shared" si="2"/>
        <v>327.71331125816687</v>
      </c>
      <c r="J83" s="25">
        <f>NPV($B$9,$I$7:I83)</f>
        <v>53.701029939034932</v>
      </c>
    </row>
    <row r="84" spans="8:10" x14ac:dyDescent="0.25">
      <c r="H84" s="21">
        <v>78</v>
      </c>
      <c r="I84" s="24">
        <f t="shared" si="2"/>
        <v>347.37610993365689</v>
      </c>
      <c r="J84" s="25">
        <f>NPV($B$9,$I$7:I84)</f>
        <v>53.726188242752563</v>
      </c>
    </row>
    <row r="85" spans="8:10" x14ac:dyDescent="0.25">
      <c r="H85" s="21">
        <v>79</v>
      </c>
      <c r="I85" s="24">
        <f t="shared" si="2"/>
        <v>368.21867652967632</v>
      </c>
      <c r="J85" s="25">
        <f>NPV($B$9,$I$7:I85)</f>
        <v>53.749788067478825</v>
      </c>
    </row>
    <row r="86" spans="8:10" x14ac:dyDescent="0.25">
      <c r="H86" s="21">
        <v>80</v>
      </c>
      <c r="I86" s="24">
        <f t="shared" si="2"/>
        <v>390.31179712145689</v>
      </c>
      <c r="J86" s="25">
        <f>NPV($B$9,$I$7:I86)</f>
        <v>53.771925956160104</v>
      </c>
    </row>
    <row r="87" spans="8:10" x14ac:dyDescent="0.25">
      <c r="H87" s="21">
        <v>81</v>
      </c>
      <c r="I87" s="24">
        <f t="shared" si="2"/>
        <v>413.73050494874434</v>
      </c>
      <c r="J87" s="25">
        <f>NPV($B$9,$I$7:I87)</f>
        <v>53.792692471206266</v>
      </c>
    </row>
    <row r="88" spans="8:10" x14ac:dyDescent="0.25">
      <c r="H88" s="21">
        <v>82</v>
      </c>
      <c r="I88" s="24">
        <f t="shared" si="2"/>
        <v>438.55433524566899</v>
      </c>
      <c r="J88" s="25">
        <f>NPV($B$9,$I$7:I88)</f>
        <v>53.812172564966374</v>
      </c>
    </row>
    <row r="89" spans="8:10" x14ac:dyDescent="0.25">
      <c r="H89" s="21">
        <v>83</v>
      </c>
      <c r="I89" s="24">
        <f t="shared" si="2"/>
        <v>464.86759536040915</v>
      </c>
      <c r="J89" s="25">
        <f>NPV($B$9,$I$7:I89)</f>
        <v>53.830445927254623</v>
      </c>
    </row>
    <row r="90" spans="8:10" x14ac:dyDescent="0.25">
      <c r="H90" s="21">
        <v>84</v>
      </c>
      <c r="I90" s="24">
        <f t="shared" si="2"/>
        <v>492.75965108203371</v>
      </c>
      <c r="J90" s="25">
        <f>NPV($B$9,$I$7:I90)</f>
        <v>53.847587311348022</v>
      </c>
    </row>
    <row r="91" spans="8:10" x14ac:dyDescent="0.25">
      <c r="H91" s="21">
        <v>85</v>
      </c>
      <c r="I91" s="24">
        <f t="shared" si="2"/>
        <v>522.32523014695573</v>
      </c>
      <c r="J91" s="25">
        <f>NPV($B$9,$I$7:I91)</f>
        <v>53.863666839789616</v>
      </c>
    </row>
    <row r="92" spans="8:10" x14ac:dyDescent="0.25">
      <c r="H92" s="21">
        <v>86</v>
      </c>
      <c r="I92" s="24">
        <f t="shared" si="2"/>
        <v>553.66474395577313</v>
      </c>
      <c r="J92" s="25">
        <f>NPV($B$9,$I$7:I92)</f>
        <v>53.87875029124811</v>
      </c>
    </row>
    <row r="93" spans="8:10" x14ac:dyDescent="0.25">
      <c r="H93" s="21">
        <v>87</v>
      </c>
      <c r="I93" s="24">
        <f t="shared" si="2"/>
        <v>586.8846285931196</v>
      </c>
      <c r="J93" s="25">
        <f>NPV($B$9,$I$7:I93)</f>
        <v>53.892899369607399</v>
      </c>
    </row>
    <row r="94" spans="8:10" x14ac:dyDescent="0.25">
      <c r="H94" s="21">
        <v>88</v>
      </c>
      <c r="I94" s="24">
        <f t="shared" si="2"/>
        <v>622.09770630870685</v>
      </c>
      <c r="J94" s="25">
        <f>NPV($B$9,$I$7:I94)</f>
        <v>53.906171956386906</v>
      </c>
    </row>
    <row r="95" spans="8:10" x14ac:dyDescent="0.25">
      <c r="H95" s="21">
        <v>89</v>
      </c>
      <c r="I95" s="24">
        <f t="shared" si="2"/>
        <v>659.42356868722925</v>
      </c>
      <c r="J95" s="25">
        <f>NPV($B$9,$I$7:I95)</f>
        <v>53.918622347525208</v>
      </c>
    </row>
    <row r="96" spans="8:10" x14ac:dyDescent="0.25">
      <c r="H96" s="21">
        <v>90</v>
      </c>
      <c r="I96" s="24">
        <f t="shared" si="2"/>
        <v>698.98898280846299</v>
      </c>
      <c r="J96" s="25">
        <f>NPV($B$9,$I$7:I96)</f>
        <v>53.930301475495654</v>
      </c>
    </row>
    <row r="97" spans="8:10" x14ac:dyDescent="0.25">
      <c r="H97" s="21">
        <v>91</v>
      </c>
      <c r="I97" s="24">
        <f t="shared" si="2"/>
        <v>740.92832177697085</v>
      </c>
      <c r="J97" s="25">
        <f>NPV($B$9,$I$7:I97)</f>
        <v>53.941257117662616</v>
      </c>
    </row>
    <row r="98" spans="8:10" x14ac:dyDescent="0.25">
      <c r="H98" s="21">
        <v>92</v>
      </c>
      <c r="I98" s="24">
        <f t="shared" si="2"/>
        <v>785.38402108358912</v>
      </c>
      <c r="J98" s="25">
        <f>NPV($B$9,$I$7:I98)</f>
        <v>53.951534091730743</v>
      </c>
    </row>
    <row r="99" spans="8:10" x14ac:dyDescent="0.25">
      <c r="H99" s="21">
        <v>93</v>
      </c>
      <c r="I99" s="24">
        <f t="shared" si="2"/>
        <v>832.50706234860456</v>
      </c>
      <c r="J99" s="25">
        <f>NPV($B$9,$I$7:I99)</f>
        <v>53.961174439086683</v>
      </c>
    </row>
    <row r="100" spans="8:10" x14ac:dyDescent="0.25">
      <c r="H100" s="21">
        <v>94</v>
      </c>
      <c r="I100" s="24">
        <f t="shared" si="2"/>
        <v>882.4574860895209</v>
      </c>
      <c r="J100" s="25">
        <f>NPV($B$9,$I$7:I100)</f>
        <v>53.970217596783407</v>
      </c>
    </row>
    <row r="101" spans="8:10" x14ac:dyDescent="0.25">
      <c r="H101" s="21">
        <v>95</v>
      </c>
      <c r="I101" s="24">
        <f t="shared" si="2"/>
        <v>935.40493525489217</v>
      </c>
      <c r="J101" s="25">
        <f>NPV($B$9,$I$7:I101)</f>
        <v>53.978700558870592</v>
      </c>
    </row>
    <row r="102" spans="8:10" x14ac:dyDescent="0.25">
      <c r="H102" s="21">
        <v>96</v>
      </c>
      <c r="I102" s="24">
        <f t="shared" si="2"/>
        <v>991.5292313701857</v>
      </c>
      <c r="J102" s="25">
        <f>NPV($B$9,$I$7:I102)</f>
        <v>53.986658027731146</v>
      </c>
    </row>
    <row r="103" spans="8:10" x14ac:dyDescent="0.25">
      <c r="H103" s="21">
        <v>97</v>
      </c>
      <c r="I103" s="24">
        <f t="shared" si="2"/>
        <v>1051.0209852523969</v>
      </c>
      <c r="J103" s="25">
        <f>NPV($B$9,$I$7:I103)</f>
        <v>53.994122556042818</v>
      </c>
    </row>
    <row r="104" spans="8:10" x14ac:dyDescent="0.25">
      <c r="H104" s="21">
        <v>98</v>
      </c>
      <c r="I104" s="24">
        <f t="shared" si="2"/>
        <v>1114.0822443675409</v>
      </c>
      <c r="J104" s="25">
        <f>NPV($B$9,$I$7:I104)</f>
        <v>54.001124679945796</v>
      </c>
    </row>
    <row r="105" spans="8:10" x14ac:dyDescent="0.25">
      <c r="H105" s="21">
        <v>99</v>
      </c>
      <c r="I105" s="24">
        <f t="shared" si="2"/>
        <v>1180.9271790295934</v>
      </c>
      <c r="J105" s="25">
        <f>NPV($B$9,$I$7:I105)</f>
        <v>54.007693043960984</v>
      </c>
    </row>
    <row r="106" spans="8:10" x14ac:dyDescent="0.25">
      <c r="H106" s="21">
        <v>100</v>
      </c>
      <c r="I106" s="24">
        <f t="shared" si="2"/>
        <v>1251.7828097713691</v>
      </c>
      <c r="J106" s="25">
        <f>NPV($B$9,$I$7:I106)</f>
        <v>54.013854518169921</v>
      </c>
    </row>
    <row r="107" spans="8:10" x14ac:dyDescent="0.25">
      <c r="H107" s="21">
        <v>101</v>
      </c>
      <c r="I107" s="24">
        <f t="shared" si="2"/>
        <v>1326.8897783576513</v>
      </c>
      <c r="J107" s="25">
        <f>NPV($B$9,$I$7:I107)</f>
        <v>54.019634308135821</v>
      </c>
    </row>
    <row r="108" spans="8:10" x14ac:dyDescent="0.25">
      <c r="H108" s="21">
        <v>102</v>
      </c>
      <c r="I108" s="24">
        <f t="shared" si="2"/>
        <v>1406.5031650591104</v>
      </c>
      <c r="J108" s="25">
        <f>NPV($B$9,$I$7:I108)</f>
        <v>54.025056058015345</v>
      </c>
    </row>
    <row r="109" spans="8:10" x14ac:dyDescent="0.25">
      <c r="H109" s="21">
        <v>103</v>
      </c>
      <c r="I109" s="24">
        <f t="shared" si="2"/>
        <v>1490.8933549626572</v>
      </c>
      <c r="J109" s="25">
        <f>NPV($B$9,$I$7:I109)</f>
        <v>54.030141947282864</v>
      </c>
    </row>
    <row r="110" spans="8:10" x14ac:dyDescent="0.25">
      <c r="H110" s="21">
        <v>104</v>
      </c>
      <c r="I110" s="24">
        <f t="shared" si="2"/>
        <v>1580.3469562604166</v>
      </c>
      <c r="J110" s="25">
        <f>NPV($B$9,$I$7:I110)</f>
        <v>54.034912781463007</v>
      </c>
    </row>
    <row r="111" spans="8:10" x14ac:dyDescent="0.25">
      <c r="H111" s="21">
        <v>105</v>
      </c>
      <c r="I111" s="24">
        <f t="shared" si="2"/>
        <v>1675.1677736360416</v>
      </c>
      <c r="J111" s="25">
        <f>NPV($B$9,$I$7:I111)</f>
        <v>54.039388077242613</v>
      </c>
    </row>
    <row r="112" spans="8:10" x14ac:dyDescent="0.25">
      <c r="H112" s="21">
        <v>106</v>
      </c>
      <c r="I112" s="24">
        <f t="shared" si="2"/>
        <v>1775.6778400542041</v>
      </c>
      <c r="J112" s="25">
        <f>NPV($B$9,$I$7:I112)</f>
        <v>54.043586142310211</v>
      </c>
    </row>
    <row r="113" spans="8:10" x14ac:dyDescent="0.25">
      <c r="H113" s="21">
        <v>107</v>
      </c>
      <c r="I113" s="24">
        <f t="shared" si="2"/>
        <v>1882.2185104574564</v>
      </c>
      <c r="J113" s="25">
        <f>NPV($B$9,$I$7:I113)</f>
        <v>54.047524150249721</v>
      </c>
    </row>
    <row r="114" spans="8:10" x14ac:dyDescent="0.25">
      <c r="H114" s="21">
        <v>108</v>
      </c>
      <c r="I114" s="24">
        <f t="shared" si="2"/>
        <v>1995.1516210849038</v>
      </c>
      <c r="J114" s="25">
        <f>NPV($B$9,$I$7:I114)</f>
        <v>54.051218210794751</v>
      </c>
    </row>
    <row r="115" spans="8:10" x14ac:dyDescent="0.25">
      <c r="H115" s="21">
        <v>109</v>
      </c>
      <c r="I115" s="24">
        <f t="shared" si="2"/>
        <v>2114.860718349998</v>
      </c>
      <c r="J115" s="25">
        <f>NPV($B$9,$I$7:I115)</f>
        <v>54.054683435730801</v>
      </c>
    </row>
    <row r="116" spans="8:10" x14ac:dyDescent="0.25">
      <c r="H116" s="21">
        <v>110</v>
      </c>
      <c r="I116" s="24">
        <f t="shared" si="2"/>
        <v>2241.7523614509978</v>
      </c>
      <c r="J116" s="25">
        <f>NPV($B$9,$I$7:I116)</f>
        <v>54.057934000715058</v>
      </c>
    </row>
    <row r="117" spans="8:10" x14ac:dyDescent="0.25">
      <c r="H117" s="21">
        <v>111</v>
      </c>
      <c r="I117" s="24">
        <f t="shared" si="2"/>
        <v>2376.2575031380579</v>
      </c>
      <c r="J117" s="25">
        <f>NPV($B$9,$I$7:I117)</f>
        <v>54.060983203266666</v>
      </c>
    </row>
    <row r="118" spans="8:10" x14ac:dyDescent="0.25">
      <c r="H118" s="21">
        <v>112</v>
      </c>
      <c r="I118" s="24">
        <f t="shared" si="2"/>
        <v>2518.8329533263413</v>
      </c>
      <c r="J118" s="25">
        <f>NPV($B$9,$I$7:I118)</f>
        <v>54.063843517164628</v>
      </c>
    </row>
    <row r="119" spans="8:10" x14ac:dyDescent="0.25">
      <c r="H119" s="21">
        <v>113</v>
      </c>
      <c r="I119" s="24">
        <f t="shared" si="2"/>
        <v>2669.9629305259218</v>
      </c>
      <c r="J119" s="25">
        <f>NPV($B$9,$I$7:I119)</f>
        <v>54.066526643475989</v>
      </c>
    </row>
    <row r="120" spans="8:10" x14ac:dyDescent="0.25">
      <c r="H120" s="21">
        <v>114</v>
      </c>
      <c r="I120" s="24">
        <f t="shared" si="2"/>
        <v>2830.1607063574775</v>
      </c>
      <c r="J120" s="25">
        <f>NPV($B$9,$I$7:I120)</f>
        <v>54.069043558422941</v>
      </c>
    </row>
    <row r="121" spans="8:10" x14ac:dyDescent="0.25">
      <c r="H121" s="21">
        <v>115</v>
      </c>
      <c r="I121" s="24">
        <f t="shared" si="2"/>
        <v>2999.9703487389261</v>
      </c>
      <c r="J121" s="25">
        <f>NPV($B$9,$I$7:I121)</f>
        <v>54.071404558284669</v>
      </c>
    </row>
    <row r="122" spans="8:10" x14ac:dyDescent="0.25">
      <c r="H122" s="21">
        <v>116</v>
      </c>
      <c r="I122" s="24">
        <f t="shared" si="2"/>
        <v>3179.9685696632619</v>
      </c>
      <c r="J122" s="25">
        <f>NPV($B$9,$I$7:I122)</f>
        <v>54.073619301517809</v>
      </c>
    </row>
    <row r="123" spans="8:10" x14ac:dyDescent="0.25">
      <c r="H123" s="21">
        <v>117</v>
      </c>
      <c r="I123" s="24">
        <f t="shared" si="2"/>
        <v>3370.7666838430578</v>
      </c>
      <c r="J123" s="25">
        <f>NPV($B$9,$I$7:I123)</f>
        <v>54.075696848267469</v>
      </c>
    </row>
    <row r="124" spans="8:10" x14ac:dyDescent="0.25">
      <c r="H124" s="21">
        <v>118</v>
      </c>
      <c r="I124" s="24">
        <f t="shared" si="2"/>
        <v>3573.0126848736413</v>
      </c>
      <c r="J124" s="25">
        <f>NPV($B$9,$I$7:I124)</f>
        <v>54.077645697430874</v>
      </c>
    </row>
    <row r="125" spans="8:10" x14ac:dyDescent="0.25">
      <c r="H125" s="21">
        <v>119</v>
      </c>
      <c r="I125" s="24">
        <f t="shared" si="2"/>
        <v>3787.39344596606</v>
      </c>
      <c r="J125" s="25">
        <f>NPV($B$9,$I$7:I125)</f>
        <v>54.079473821424862</v>
      </c>
    </row>
    <row r="126" spans="8:10" x14ac:dyDescent="0.25">
      <c r="H126" s="21">
        <v>120</v>
      </c>
      <c r="I126" s="24">
        <f t="shared" si="2"/>
        <v>4014.6370527240238</v>
      </c>
      <c r="J126" s="25">
        <f>NPV($B$9,$I$7:I126)</f>
        <v>54.08118869879975</v>
      </c>
    </row>
    <row r="127" spans="8:10" x14ac:dyDescent="0.25">
      <c r="H127" s="21">
        <v>121</v>
      </c>
      <c r="I127" s="24">
        <f t="shared" si="2"/>
        <v>4255.5152758874656</v>
      </c>
      <c r="J127" s="25">
        <f>NPV($B$9,$I$7:I127)</f>
        <v>54.082797344832834</v>
      </c>
    </row>
    <row r="128" spans="8:10" x14ac:dyDescent="0.25">
      <c r="H128" s="21">
        <v>122</v>
      </c>
      <c r="I128" s="24">
        <f t="shared" si="2"/>
        <v>4510.8461924407138</v>
      </c>
      <c r="J128" s="25">
        <f>NPV($B$9,$I$7:I128)</f>
        <v>54.084306340226703</v>
      </c>
    </row>
    <row r="129" spans="8:10" x14ac:dyDescent="0.25">
      <c r="H129" s="21">
        <v>123</v>
      </c>
      <c r="I129" s="24">
        <f t="shared" si="2"/>
        <v>4781.496963987157</v>
      </c>
      <c r="J129" s="25">
        <f>NPV($B$9,$I$7:I129)</f>
        <v>54.0857218580298</v>
      </c>
    </row>
    <row r="130" spans="8:10" x14ac:dyDescent="0.25">
      <c r="H130" s="21">
        <v>124</v>
      </c>
      <c r="I130" s="24">
        <f t="shared" si="2"/>
        <v>5068.3867818263871</v>
      </c>
      <c r="J130" s="25">
        <f>NPV($B$9,$I$7:I130)</f>
        <v>54.087049688889337</v>
      </c>
    </row>
    <row r="131" spans="8:10" x14ac:dyDescent="0.25">
      <c r="H131" s="21">
        <v>125</v>
      </c>
      <c r="I131" s="24">
        <f t="shared" si="2"/>
        <v>5372.4899887359707</v>
      </c>
      <c r="J131" s="25">
        <f>NPV($B$9,$I$7:I131)</f>
        <v>54.088295264739884</v>
      </c>
    </row>
    <row r="132" spans="8:10" x14ac:dyDescent="0.25">
      <c r="H132" s="21">
        <v>126</v>
      </c>
      <c r="I132" s="24">
        <f t="shared" si="2"/>
        <v>5694.8393880601288</v>
      </c>
      <c r="J132" s="25">
        <f>NPV($B$9,$I$7:I132)</f>
        <v>54.089463681024462</v>
      </c>
    </row>
    <row r="133" spans="8:10" x14ac:dyDescent="0.25">
      <c r="H133" s="21">
        <v>127</v>
      </c>
      <c r="I133" s="24">
        <f t="shared" si="2"/>
        <v>6036.5297513437372</v>
      </c>
      <c r="J133" s="25">
        <f>NPV($B$9,$I$7:I133)</f>
        <v>54.0905597175392</v>
      </c>
    </row>
    <row r="134" spans="8:10" x14ac:dyDescent="0.25">
      <c r="H134" s="21">
        <v>128</v>
      </c>
      <c r="I134" s="24">
        <f t="shared" si="2"/>
        <v>6398.7215364243621</v>
      </c>
      <c r="J134" s="25">
        <f>NPV($B$9,$I$7:I134)</f>
        <v>54.091587857986653</v>
      </c>
    </row>
    <row r="135" spans="8:10" x14ac:dyDescent="0.25">
      <c r="H135" s="21">
        <v>129</v>
      </c>
      <c r="I135" s="24">
        <f t="shared" si="2"/>
        <v>6782.6448286098239</v>
      </c>
      <c r="J135" s="25">
        <f>NPV($B$9,$I$7:I135)</f>
        <v>54.092552308317892</v>
      </c>
    </row>
    <row r="136" spans="8:10" x14ac:dyDescent="0.25">
      <c r="H136" s="21">
        <v>130</v>
      </c>
      <c r="I136" s="24">
        <f t="shared" ref="I136:I199" si="3">I135*(1+$B$4)</f>
        <v>7189.6035183264139</v>
      </c>
      <c r="J136" s="25">
        <f>NPV($B$9,$I$7:I136)</f>
        <v>54.093457013938348</v>
      </c>
    </row>
    <row r="137" spans="8:10" x14ac:dyDescent="0.25">
      <c r="H137" s="21">
        <v>131</v>
      </c>
      <c r="I137" s="24">
        <f t="shared" si="3"/>
        <v>7620.9797294259988</v>
      </c>
      <c r="J137" s="25">
        <f>NPV($B$9,$I$7:I137)</f>
        <v>54.094305675847799</v>
      </c>
    </row>
    <row r="138" spans="8:10" x14ac:dyDescent="0.25">
      <c r="H138" s="21">
        <v>132</v>
      </c>
      <c r="I138" s="24">
        <f t="shared" si="3"/>
        <v>8078.2385131915589</v>
      </c>
      <c r="J138" s="25">
        <f>NPV($B$9,$I$7:I138)</f>
        <v>54.095101765780562</v>
      </c>
    </row>
    <row r="139" spans="8:10" x14ac:dyDescent="0.25">
      <c r="H139" s="21">
        <v>133</v>
      </c>
      <c r="I139" s="24">
        <f t="shared" si="3"/>
        <v>8562.932823983052</v>
      </c>
      <c r="J139" s="25">
        <f>NPV($B$9,$I$7:I139)</f>
        <v>54.095848540407751</v>
      </c>
    </row>
    <row r="140" spans="8:10" x14ac:dyDescent="0.25">
      <c r="H140" s="21">
        <v>134</v>
      </c>
      <c r="I140" s="24">
        <f t="shared" si="3"/>
        <v>9076.7087934220363</v>
      </c>
      <c r="J140" s="25">
        <f>NPV($B$9,$I$7:I140)</f>
        <v>54.096549054659803</v>
      </c>
    </row>
    <row r="141" spans="8:10" x14ac:dyDescent="0.25">
      <c r="H141" s="21">
        <v>135</v>
      </c>
      <c r="I141" s="24">
        <f t="shared" si="3"/>
        <v>9621.3113210273586</v>
      </c>
      <c r="J141" s="25">
        <f>NPV($B$9,$I$7:I141)</f>
        <v>54.097206174223679</v>
      </c>
    </row>
    <row r="142" spans="8:10" x14ac:dyDescent="0.25">
      <c r="H142" s="21">
        <v>136</v>
      </c>
      <c r="I142" s="24">
        <f t="shared" si="3"/>
        <v>10198.590000289001</v>
      </c>
      <c r="J142" s="25">
        <f>NPV($B$9,$I$7:I142)</f>
        <v>54.097822587265895</v>
      </c>
    </row>
    <row r="143" spans="8:10" x14ac:dyDescent="0.25">
      <c r="H143" s="21">
        <v>137</v>
      </c>
      <c r="I143" s="24">
        <f t="shared" si="3"/>
        <v>10810.505400306341</v>
      </c>
      <c r="J143" s="25">
        <f>NPV($B$9,$I$7:I143)</f>
        <v>54.0984008154294</v>
      </c>
    </row>
    <row r="144" spans="8:10" x14ac:dyDescent="0.25">
      <c r="H144" s="21">
        <v>138</v>
      </c>
      <c r="I144" s="24">
        <f t="shared" si="3"/>
        <v>11459.135724324722</v>
      </c>
      <c r="J144" s="25">
        <f>NPV($B$9,$I$7:I144)</f>
        <v>54.098943224149146</v>
      </c>
    </row>
    <row r="145" spans="8:10" x14ac:dyDescent="0.25">
      <c r="H145" s="21">
        <v>139</v>
      </c>
      <c r="I145" s="24">
        <f t="shared" si="3"/>
        <v>12146.683867784206</v>
      </c>
      <c r="J145" s="25">
        <f>NPV($B$9,$I$7:I145)</f>
        <v>54.09945203232872</v>
      </c>
    </row>
    <row r="146" spans="8:10" x14ac:dyDescent="0.25">
      <c r="H146" s="21">
        <v>140</v>
      </c>
      <c r="I146" s="24">
        <f t="shared" si="3"/>
        <v>12875.484899851259</v>
      </c>
      <c r="J146" s="25">
        <f>NPV($B$9,$I$7:I146)</f>
        <v>54.099929321417534</v>
      </c>
    </row>
    <row r="147" spans="8:10" x14ac:dyDescent="0.25">
      <c r="H147" s="21">
        <v>141</v>
      </c>
      <c r="I147" s="24">
        <f t="shared" si="3"/>
        <v>13648.013993842334</v>
      </c>
      <c r="J147" s="25">
        <f>NPV($B$9,$I$7:I147)</f>
        <v>54.100377043925619</v>
      </c>
    </row>
    <row r="148" spans="8:10" x14ac:dyDescent="0.25">
      <c r="H148" s="21">
        <v>142</v>
      </c>
      <c r="I148" s="24">
        <f t="shared" si="3"/>
        <v>14466.894833472876</v>
      </c>
      <c r="J148" s="25">
        <f>NPV($B$9,$I$7:I148)</f>
        <v>54.100797031411076</v>
      </c>
    </row>
    <row r="149" spans="8:10" x14ac:dyDescent="0.25">
      <c r="H149" s="21">
        <v>143</v>
      </c>
      <c r="I149" s="24">
        <f t="shared" si="3"/>
        <v>15334.908523481248</v>
      </c>
      <c r="J149" s="25">
        <f>NPV($B$9,$I$7:I149)</f>
        <v>54.101191001972659</v>
      </c>
    </row>
    <row r="150" spans="8:10" x14ac:dyDescent="0.25">
      <c r="H150" s="21">
        <v>144</v>
      </c>
      <c r="I150" s="24">
        <f t="shared" si="3"/>
        <v>16255.003034890124</v>
      </c>
      <c r="J150" s="25">
        <f>NPV($B$9,$I$7:I150)</f>
        <v>54.10156056727822</v>
      </c>
    </row>
    <row r="151" spans="8:10" x14ac:dyDescent="0.25">
      <c r="H151" s="21">
        <v>145</v>
      </c>
      <c r="I151" s="24">
        <f t="shared" si="3"/>
        <v>17230.303216983531</v>
      </c>
      <c r="J151" s="25">
        <f>NPV($B$9,$I$7:I151)</f>
        <v>54.101907239157768</v>
      </c>
    </row>
    <row r="152" spans="8:10" x14ac:dyDescent="0.25">
      <c r="H152" s="21">
        <v>146</v>
      </c>
      <c r="I152" s="24">
        <f t="shared" si="3"/>
        <v>18264.121410002543</v>
      </c>
      <c r="J152" s="25">
        <f>NPV($B$9,$I$7:I152)</f>
        <v>54.102232435788146</v>
      </c>
    </row>
    <row r="153" spans="8:10" x14ac:dyDescent="0.25">
      <c r="H153" s="21">
        <v>147</v>
      </c>
      <c r="I153" s="24">
        <f t="shared" si="3"/>
        <v>19359.968694602696</v>
      </c>
      <c r="J153" s="25">
        <f>NPV($B$9,$I$7:I153)</f>
        <v>54.102537487494516</v>
      </c>
    </row>
    <row r="154" spans="8:10" x14ac:dyDescent="0.25">
      <c r="H154" s="21">
        <v>148</v>
      </c>
      <c r="I154" s="24">
        <f t="shared" si="3"/>
        <v>20521.566816278857</v>
      </c>
      <c r="J154" s="25">
        <f>NPV($B$9,$I$7:I154)</f>
        <v>54.102823642192519</v>
      </c>
    </row>
    <row r="155" spans="8:10" x14ac:dyDescent="0.25">
      <c r="H155" s="21">
        <v>149</v>
      </c>
      <c r="I155" s="24">
        <f t="shared" si="3"/>
        <v>21752.86082525559</v>
      </c>
      <c r="J155" s="25">
        <f>NPV($B$9,$I$7:I155)</f>
        <v>54.103092070493311</v>
      </c>
    </row>
    <row r="156" spans="8:10" x14ac:dyDescent="0.25">
      <c r="H156" s="21">
        <v>150</v>
      </c>
      <c r="I156" s="24">
        <f t="shared" si="3"/>
        <v>23058.032474770927</v>
      </c>
      <c r="J156" s="25">
        <f>NPV($B$9,$I$7:I156)</f>
        <v>54.103343870492282</v>
      </c>
    </row>
    <row r="157" spans="8:10" x14ac:dyDescent="0.25">
      <c r="H157" s="21">
        <v>151</v>
      </c>
      <c r="I157" s="24">
        <f t="shared" si="3"/>
        <v>24441.514423257184</v>
      </c>
      <c r="J157" s="25">
        <f>NPV($B$9,$I$7:I157)</f>
        <v>54.103580072261224</v>
      </c>
    </row>
    <row r="158" spans="8:10" x14ac:dyDescent="0.25">
      <c r="H158" s="21">
        <v>152</v>
      </c>
      <c r="I158" s="24">
        <f t="shared" si="3"/>
        <v>25908.005288652617</v>
      </c>
      <c r="J158" s="25">
        <f>NPV($B$9,$I$7:I158)</f>
        <v>54.10380164206218</v>
      </c>
    </row>
    <row r="159" spans="8:10" x14ac:dyDescent="0.25">
      <c r="H159" s="21">
        <v>153</v>
      </c>
      <c r="I159" s="24">
        <f t="shared" si="3"/>
        <v>27462.485605971775</v>
      </c>
      <c r="J159" s="25">
        <f>NPV($B$9,$I$7:I159)</f>
        <v>54.104009486300249</v>
      </c>
    </row>
    <row r="160" spans="8:10" x14ac:dyDescent="0.25">
      <c r="H160" s="21">
        <v>154</v>
      </c>
      <c r="I160" s="24">
        <f t="shared" si="3"/>
        <v>29110.234742330082</v>
      </c>
      <c r="J160" s="25">
        <f>NPV($B$9,$I$7:I160)</f>
        <v>54.104204455231532</v>
      </c>
    </row>
    <row r="161" spans="8:10" x14ac:dyDescent="0.25">
      <c r="H161" s="21">
        <v>155</v>
      </c>
      <c r="I161" s="24">
        <f t="shared" si="3"/>
        <v>30856.848826869889</v>
      </c>
      <c r="J161" s="25">
        <f>NPV($B$9,$I$7:I161)</f>
        <v>54.104387346441406</v>
      </c>
    </row>
    <row r="162" spans="8:10" x14ac:dyDescent="0.25">
      <c r="H162" s="21">
        <v>156</v>
      </c>
      <c r="I162" s="24">
        <f t="shared" si="3"/>
        <v>32708.259756482083</v>
      </c>
      <c r="J162" s="25">
        <f>NPV($B$9,$I$7:I162)</f>
        <v>54.104558908107308</v>
      </c>
    </row>
    <row r="163" spans="8:10" x14ac:dyDescent="0.25">
      <c r="H163" s="21">
        <v>157</v>
      </c>
      <c r="I163" s="24">
        <f t="shared" si="3"/>
        <v>34670.755341871009</v>
      </c>
      <c r="J163" s="25">
        <f>NPV($B$9,$I$7:I163)</f>
        <v>54.104719842059389</v>
      </c>
    </row>
    <row r="164" spans="8:10" x14ac:dyDescent="0.25">
      <c r="H164" s="21">
        <v>158</v>
      </c>
      <c r="I164" s="24">
        <f t="shared" si="3"/>
        <v>36751.000662383274</v>
      </c>
      <c r="J164" s="25">
        <f>NPV($B$9,$I$7:I164)</f>
        <v>54.104870806651604</v>
      </c>
    </row>
    <row r="165" spans="8:10" x14ac:dyDescent="0.25">
      <c r="H165" s="21">
        <v>159</v>
      </c>
      <c r="I165" s="24">
        <f t="shared" si="3"/>
        <v>38956.060702126269</v>
      </c>
      <c r="J165" s="25">
        <f>NPV($B$9,$I$7:I165)</f>
        <v>54.10501241945493</v>
      </c>
    </row>
    <row r="166" spans="8:10" x14ac:dyDescent="0.25">
      <c r="H166" s="21">
        <v>160</v>
      </c>
      <c r="I166" s="24">
        <f t="shared" si="3"/>
        <v>41293.42434425385</v>
      </c>
      <c r="J166" s="25">
        <f>NPV($B$9,$I$7:I166)</f>
        <v>54.105145259783711</v>
      </c>
    </row>
    <row r="167" spans="8:10" x14ac:dyDescent="0.25">
      <c r="H167" s="21">
        <v>161</v>
      </c>
      <c r="I167" s="24">
        <f t="shared" si="3"/>
        <v>43771.029804909085</v>
      </c>
      <c r="J167" s="25">
        <f>NPV($B$9,$I$7:I167)</f>
        <v>54.105269871065573</v>
      </c>
    </row>
    <row r="168" spans="8:10" x14ac:dyDescent="0.25">
      <c r="H168" s="21">
        <v>162</v>
      </c>
      <c r="I168" s="24">
        <f t="shared" si="3"/>
        <v>46397.291593203634</v>
      </c>
      <c r="J168" s="25">
        <f>NPV($B$9,$I$7:I168)</f>
        <v>54.105386763064487</v>
      </c>
    </row>
    <row r="169" spans="8:10" x14ac:dyDescent="0.25">
      <c r="H169" s="21">
        <v>163</v>
      </c>
      <c r="I169" s="24">
        <f t="shared" si="3"/>
        <v>49181.129088795853</v>
      </c>
      <c r="J169" s="25">
        <f>NPV($B$9,$I$7:I169)</f>
        <v>54.105496413966129</v>
      </c>
    </row>
    <row r="170" spans="8:10" x14ac:dyDescent="0.25">
      <c r="H170" s="21">
        <v>164</v>
      </c>
      <c r="I170" s="24">
        <f t="shared" si="3"/>
        <v>52131.996834123609</v>
      </c>
      <c r="J170" s="25">
        <f>NPV($B$9,$I$7:I170)</f>
        <v>54.10559927233404</v>
      </c>
    </row>
    <row r="171" spans="8:10" x14ac:dyDescent="0.25">
      <c r="H171" s="21">
        <v>165</v>
      </c>
      <c r="I171" s="24">
        <f t="shared" si="3"/>
        <v>55259.916644171026</v>
      </c>
      <c r="J171" s="25">
        <f>NPV($B$9,$I$7:I171)</f>
        <v>54.105695758944641</v>
      </c>
    </row>
    <row r="172" spans="8:10" x14ac:dyDescent="0.25">
      <c r="H172" s="21">
        <v>166</v>
      </c>
      <c r="I172" s="24">
        <f t="shared" si="3"/>
        <v>58575.511642821293</v>
      </c>
      <c r="J172" s="25">
        <f>NPV($B$9,$I$7:I172)</f>
        <v>54.105786268508574</v>
      </c>
    </row>
    <row r="173" spans="8:10" x14ac:dyDescent="0.25">
      <c r="H173" s="21">
        <v>167</v>
      </c>
      <c r="I173" s="24">
        <f t="shared" si="3"/>
        <v>62090.042341390574</v>
      </c>
      <c r="J173" s="25">
        <f>NPV($B$9,$I$7:I173)</f>
        <v>54.105871171285358</v>
      </c>
    </row>
    <row r="174" spans="8:10" x14ac:dyDescent="0.25">
      <c r="H174" s="21">
        <v>168</v>
      </c>
      <c r="I174" s="24">
        <f t="shared" si="3"/>
        <v>65815.444881874006</v>
      </c>
      <c r="J174" s="25">
        <f>NPV($B$9,$I$7:I174)</f>
        <v>54.105950814598096</v>
      </c>
    </row>
    <row r="175" spans="8:10" x14ac:dyDescent="0.25">
      <c r="H175" s="21">
        <v>169</v>
      </c>
      <c r="I175" s="24">
        <f t="shared" si="3"/>
        <v>69764.371574786448</v>
      </c>
      <c r="J175" s="25">
        <f>NPV($B$9,$I$7:I175)</f>
        <v>54.106025524254292</v>
      </c>
    </row>
    <row r="176" spans="8:10" x14ac:dyDescent="0.25">
      <c r="H176" s="21">
        <v>170</v>
      </c>
      <c r="I176" s="24">
        <f t="shared" si="3"/>
        <v>73950.233869273638</v>
      </c>
      <c r="J176" s="25">
        <f>NPV($B$9,$I$7:I176)</f>
        <v>54.106095605878693</v>
      </c>
    </row>
    <row r="177" spans="8:10" x14ac:dyDescent="0.25">
      <c r="H177" s="21">
        <v>171</v>
      </c>
      <c r="I177" s="24">
        <f t="shared" si="3"/>
        <v>78387.247901430062</v>
      </c>
      <c r="J177" s="25">
        <f>NPV($B$9,$I$7:I177)</f>
        <v>54.106161346163525</v>
      </c>
    </row>
    <row r="178" spans="8:10" x14ac:dyDescent="0.25">
      <c r="H178" s="21">
        <v>172</v>
      </c>
      <c r="I178" s="24">
        <f t="shared" si="3"/>
        <v>83090.482775515877</v>
      </c>
      <c r="J178" s="25">
        <f>NPV($B$9,$I$7:I178)</f>
        <v>54.106223014041326</v>
      </c>
    </row>
    <row r="179" spans="8:10" x14ac:dyDescent="0.25">
      <c r="H179" s="21">
        <v>173</v>
      </c>
      <c r="I179" s="24">
        <f t="shared" si="3"/>
        <v>88075.911742046839</v>
      </c>
      <c r="J179" s="25">
        <f>NPV($B$9,$I$7:I179)</f>
        <v>54.106280861785109</v>
      </c>
    </row>
    <row r="180" spans="8:10" x14ac:dyDescent="0.25">
      <c r="H180" s="21">
        <v>174</v>
      </c>
      <c r="I180" s="24">
        <f t="shared" si="3"/>
        <v>93360.466446569655</v>
      </c>
      <c r="J180" s="25">
        <f>NPV($B$9,$I$7:I180)</f>
        <v>54.106335126040342</v>
      </c>
    </row>
    <row r="181" spans="8:10" x14ac:dyDescent="0.25">
      <c r="H181" s="21">
        <v>175</v>
      </c>
      <c r="I181" s="24">
        <f t="shared" si="3"/>
        <v>98962.094433363833</v>
      </c>
      <c r="J181" s="25">
        <f>NPV($B$9,$I$7:I181)</f>
        <v>54.106386028793032</v>
      </c>
    </row>
    <row r="182" spans="8:10" x14ac:dyDescent="0.25">
      <c r="H182" s="21">
        <v>176</v>
      </c>
      <c r="I182" s="24">
        <f t="shared" si="3"/>
        <v>104899.82009936566</v>
      </c>
      <c r="J182" s="25">
        <f>NPV($B$9,$I$7:I182)</f>
        <v>54.106433778277861</v>
      </c>
    </row>
    <row r="183" spans="8:10" x14ac:dyDescent="0.25">
      <c r="H183" s="21">
        <v>177</v>
      </c>
      <c r="I183" s="24">
        <f t="shared" si="3"/>
        <v>111193.80930532761</v>
      </c>
      <c r="J183" s="25">
        <f>NPV($B$9,$I$7:I183)</f>
        <v>54.106478569830003</v>
      </c>
    </row>
    <row r="184" spans="8:10" x14ac:dyDescent="0.25">
      <c r="H184" s="21">
        <v>178</v>
      </c>
      <c r="I184" s="24">
        <f t="shared" si="3"/>
        <v>117865.43786364727</v>
      </c>
      <c r="J184" s="25">
        <f>NPV($B$9,$I$7:I184)</f>
        <v>54.106520586684219</v>
      </c>
    </row>
    <row r="185" spans="8:10" x14ac:dyDescent="0.25">
      <c r="H185" s="21">
        <v>179</v>
      </c>
      <c r="I185" s="24">
        <f t="shared" si="3"/>
        <v>124937.36413546611</v>
      </c>
      <c r="J185" s="25">
        <f>NPV($B$9,$I$7:I185)</f>
        <v>54.106560000724457</v>
      </c>
    </row>
    <row r="186" spans="8:10" x14ac:dyDescent="0.25">
      <c r="H186" s="21">
        <v>180</v>
      </c>
      <c r="I186" s="24">
        <f t="shared" si="3"/>
        <v>132433.60598359408</v>
      </c>
      <c r="J186" s="25">
        <f>NPV($B$9,$I$7:I186)</f>
        <v>54.106596973186981</v>
      </c>
    </row>
    <row r="187" spans="8:10" x14ac:dyDescent="0.25">
      <c r="H187" s="21">
        <v>181</v>
      </c>
      <c r="I187" s="24">
        <f t="shared" si="3"/>
        <v>140379.62234260974</v>
      </c>
      <c r="J187" s="25">
        <f>NPV($B$9,$I$7:I187)</f>
        <v>54.106631655319973</v>
      </c>
    </row>
    <row r="188" spans="8:10" x14ac:dyDescent="0.25">
      <c r="H188" s="21">
        <v>182</v>
      </c>
      <c r="I188" s="24">
        <f t="shared" si="3"/>
        <v>148802.39968316632</v>
      </c>
      <c r="J188" s="25">
        <f>NPV($B$9,$I$7:I188)</f>
        <v>54.106664189002245</v>
      </c>
    </row>
    <row r="189" spans="8:10" x14ac:dyDescent="0.25">
      <c r="H189" s="21">
        <v>183</v>
      </c>
      <c r="I189" s="24">
        <f t="shared" si="3"/>
        <v>157730.54366415631</v>
      </c>
      <c r="J189" s="25">
        <f>NPV($B$9,$I$7:I189)</f>
        <v>54.106694707323669</v>
      </c>
    </row>
    <row r="190" spans="8:10" x14ac:dyDescent="0.25">
      <c r="H190" s="21">
        <v>184</v>
      </c>
      <c r="I190" s="24">
        <f t="shared" si="3"/>
        <v>167194.3762840057</v>
      </c>
      <c r="J190" s="25">
        <f>NPV($B$9,$I$7:I190)</f>
        <v>54.106723335129601</v>
      </c>
    </row>
    <row r="191" spans="8:10" x14ac:dyDescent="0.25">
      <c r="H191" s="21">
        <v>185</v>
      </c>
      <c r="I191" s="24">
        <f t="shared" si="3"/>
        <v>177226.03886104605</v>
      </c>
      <c r="J191" s="25">
        <f>NPV($B$9,$I$7:I191)</f>
        <v>54.106750189531631</v>
      </c>
    </row>
    <row r="192" spans="8:10" x14ac:dyDescent="0.25">
      <c r="H192" s="21">
        <v>186</v>
      </c>
      <c r="I192" s="24">
        <f t="shared" si="3"/>
        <v>187859.60119270883</v>
      </c>
      <c r="J192" s="25">
        <f>NPV($B$9,$I$7:I192)</f>
        <v>54.106775380386637</v>
      </c>
    </row>
    <row r="193" spans="8:10" x14ac:dyDescent="0.25">
      <c r="H193" s="21">
        <v>187</v>
      </c>
      <c r="I193" s="24">
        <f t="shared" si="3"/>
        <v>199131.17726427136</v>
      </c>
      <c r="J193" s="25">
        <f>NPV($B$9,$I$7:I193)</f>
        <v>54.106799010746194</v>
      </c>
    </row>
    <row r="194" spans="8:10" x14ac:dyDescent="0.25">
      <c r="H194" s="21">
        <v>188</v>
      </c>
      <c r="I194" s="24">
        <f t="shared" si="3"/>
        <v>211079.04790012765</v>
      </c>
      <c r="J194" s="25">
        <f>NPV($B$9,$I$7:I194)</f>
        <v>54.106821177278178</v>
      </c>
    </row>
    <row r="195" spans="8:10" x14ac:dyDescent="0.25">
      <c r="H195" s="21">
        <v>189</v>
      </c>
      <c r="I195" s="24">
        <f t="shared" si="3"/>
        <v>223743.79077413533</v>
      </c>
      <c r="J195" s="25">
        <f>NPV($B$9,$I$7:I195)</f>
        <v>54.106841970662153</v>
      </c>
    </row>
    <row r="196" spans="8:10" x14ac:dyDescent="0.25">
      <c r="H196" s="21">
        <v>190</v>
      </c>
      <c r="I196" s="24">
        <f t="shared" si="3"/>
        <v>237168.41822058347</v>
      </c>
      <c r="J196" s="25">
        <f>NPV($B$9,$I$7:I196)</f>
        <v>54.1068614759604</v>
      </c>
    </row>
    <row r="197" spans="8:10" x14ac:dyDescent="0.25">
      <c r="H197" s="21">
        <v>191</v>
      </c>
      <c r="I197" s="24">
        <f t="shared" si="3"/>
        <v>251398.5233138185</v>
      </c>
      <c r="J197" s="25">
        <f>NPV($B$9,$I$7:I197)</f>
        <v>54.106879772965833</v>
      </c>
    </row>
    <row r="198" spans="8:10" x14ac:dyDescent="0.25">
      <c r="H198" s="21">
        <v>192</v>
      </c>
      <c r="I198" s="24">
        <f t="shared" si="3"/>
        <v>266482.43471264764</v>
      </c>
      <c r="J198" s="25">
        <f>NPV($B$9,$I$7:I198)</f>
        <v>54.10689693652845</v>
      </c>
    </row>
    <row r="199" spans="8:10" x14ac:dyDescent="0.25">
      <c r="H199" s="21">
        <v>193</v>
      </c>
      <c r="I199" s="24">
        <f t="shared" si="3"/>
        <v>282471.38079540653</v>
      </c>
      <c r="J199" s="25">
        <f>NPV($B$9,$I$7:I199)</f>
        <v>54.106913036861528</v>
      </c>
    </row>
    <row r="200" spans="8:10" x14ac:dyDescent="0.25">
      <c r="H200" s="21">
        <v>194</v>
      </c>
      <c r="I200" s="24">
        <f t="shared" ref="I200:I263" si="4">I199*(1+$B$4)</f>
        <v>299419.66364313092</v>
      </c>
      <c r="J200" s="25">
        <f>NPV($B$9,$I$7:I200)</f>
        <v>54.106928139828838</v>
      </c>
    </row>
    <row r="201" spans="8:10" x14ac:dyDescent="0.25">
      <c r="H201" s="21">
        <v>195</v>
      </c>
      <c r="I201" s="24">
        <f t="shared" si="4"/>
        <v>317384.84346171876</v>
      </c>
      <c r="J201" s="25">
        <f>NPV($B$9,$I$7:I201)</f>
        <v>54.106942307214105</v>
      </c>
    </row>
    <row r="202" spans="8:10" x14ac:dyDescent="0.25">
      <c r="H202" s="21">
        <v>196</v>
      </c>
      <c r="I202" s="24">
        <f t="shared" si="4"/>
        <v>336427.9340694219</v>
      </c>
      <c r="J202" s="25">
        <f>NPV($B$9,$I$7:I202)</f>
        <v>54.106955596973734</v>
      </c>
    </row>
    <row r="203" spans="8:10" x14ac:dyDescent="0.25">
      <c r="H203" s="21">
        <v>197</v>
      </c>
      <c r="I203" s="24">
        <f t="shared" si="4"/>
        <v>356613.61011358723</v>
      </c>
      <c r="J203" s="25">
        <f>NPV($B$9,$I$7:I203)</f>
        <v>54.106968063473914</v>
      </c>
    </row>
    <row r="204" spans="8:10" x14ac:dyDescent="0.25">
      <c r="H204" s="21">
        <v>198</v>
      </c>
      <c r="I204" s="24">
        <f t="shared" si="4"/>
        <v>378010.42672040249</v>
      </c>
      <c r="J204" s="25">
        <f>NPV($B$9,$I$7:I204)</f>
        <v>54.10697975771302</v>
      </c>
    </row>
    <row r="205" spans="8:10" x14ac:dyDescent="0.25">
      <c r="H205" s="21">
        <v>199</v>
      </c>
      <c r="I205" s="24">
        <f t="shared" si="4"/>
        <v>400691.05232362665</v>
      </c>
      <c r="J205" s="25">
        <f>NPV($B$9,$I$7:I205)</f>
        <v>54.106990727530238</v>
      </c>
    </row>
    <row r="206" spans="8:10" x14ac:dyDescent="0.25">
      <c r="H206" s="21">
        <v>200</v>
      </c>
      <c r="I206" s="24">
        <f t="shared" si="4"/>
        <v>424732.51546304428</v>
      </c>
      <c r="J206" s="25">
        <f>NPV($B$9,$I$7:I206)</f>
        <v>54.107001017801259</v>
      </c>
    </row>
    <row r="207" spans="8:10" x14ac:dyDescent="0.25">
      <c r="H207" s="21">
        <v>201</v>
      </c>
      <c r="I207" s="24">
        <f t="shared" si="4"/>
        <v>450216.46639082697</v>
      </c>
      <c r="J207" s="25">
        <f>NPV($B$9,$I$7:I207)</f>
        <v>54.107010670621854</v>
      </c>
    </row>
    <row r="208" spans="8:10" x14ac:dyDescent="0.25">
      <c r="H208" s="21">
        <v>202</v>
      </c>
      <c r="I208" s="24">
        <f t="shared" si="4"/>
        <v>477229.45437427663</v>
      </c>
      <c r="J208" s="25">
        <f>NPV($B$9,$I$7:I208)</f>
        <v>54.107019725480122</v>
      </c>
    </row>
    <row r="209" spans="8:10" x14ac:dyDescent="0.25">
      <c r="H209" s="21">
        <v>203</v>
      </c>
      <c r="I209" s="24">
        <f t="shared" si="4"/>
        <v>505863.22163673327</v>
      </c>
      <c r="J209" s="25">
        <f>NPV($B$9,$I$7:I209)</f>
        <v>54.107028219417963</v>
      </c>
    </row>
    <row r="210" spans="8:10" x14ac:dyDescent="0.25">
      <c r="H210" s="21">
        <v>204</v>
      </c>
      <c r="I210" s="24">
        <f t="shared" si="4"/>
        <v>536215.01493493735</v>
      </c>
      <c r="J210" s="25">
        <f>NPV($B$9,$I$7:I210)</f>
        <v>54.107036187182658</v>
      </c>
    </row>
    <row r="211" spans="8:10" x14ac:dyDescent="0.25">
      <c r="H211" s="21">
        <v>205</v>
      </c>
      <c r="I211" s="24">
        <f t="shared" si="4"/>
        <v>568387.91583103361</v>
      </c>
      <c r="J211" s="25">
        <f>NPV($B$9,$I$7:I211)</f>
        <v>54.107043661369012</v>
      </c>
    </row>
    <row r="212" spans="8:10" x14ac:dyDescent="0.25">
      <c r="H212" s="21">
        <v>206</v>
      </c>
      <c r="I212" s="24">
        <f t="shared" si="4"/>
        <v>602491.19078089565</v>
      </c>
      <c r="J212" s="25">
        <f>NPV($B$9,$I$7:I212)</f>
        <v>54.107050672552674</v>
      </c>
    </row>
    <row r="213" spans="8:10" x14ac:dyDescent="0.25">
      <c r="H213" s="21">
        <v>207</v>
      </c>
      <c r="I213" s="24">
        <f t="shared" si="4"/>
        <v>638640.66222774936</v>
      </c>
      <c r="J213" s="25">
        <f>NPV($B$9,$I$7:I213)</f>
        <v>54.10705724941522</v>
      </c>
    </row>
    <row r="214" spans="8:10" x14ac:dyDescent="0.25">
      <c r="H214" s="21">
        <v>208</v>
      </c>
      <c r="I214" s="24">
        <f t="shared" si="4"/>
        <v>676959.10196141433</v>
      </c>
      <c r="J214" s="25">
        <f>NPV($B$9,$I$7:I214)</f>
        <v>54.1070634188615</v>
      </c>
    </row>
    <row r="215" spans="8:10" x14ac:dyDescent="0.25">
      <c r="H215" s="21">
        <v>209</v>
      </c>
      <c r="I215" s="24">
        <f t="shared" si="4"/>
        <v>717576.64807909925</v>
      </c>
      <c r="J215" s="25">
        <f>NPV($B$9,$I$7:I215)</f>
        <v>54.107069206129694</v>
      </c>
    </row>
    <row r="216" spans="8:10" x14ac:dyDescent="0.25">
      <c r="H216" s="21">
        <v>210</v>
      </c>
      <c r="I216" s="24">
        <f t="shared" si="4"/>
        <v>760631.24696384522</v>
      </c>
      <c r="J216" s="25">
        <f>NPV($B$9,$I$7:I216)</f>
        <v>54.107074634894552</v>
      </c>
    </row>
    <row r="217" spans="8:10" x14ac:dyDescent="0.25">
      <c r="H217" s="21">
        <v>211</v>
      </c>
      <c r="I217" s="24">
        <f t="shared" si="4"/>
        <v>806269.12178167596</v>
      </c>
      <c r="J217" s="25">
        <f>NPV($B$9,$I$7:I217)</f>
        <v>54.107079727364244</v>
      </c>
    </row>
    <row r="218" spans="8:10" x14ac:dyDescent="0.25">
      <c r="H218" s="21">
        <v>212</v>
      </c>
      <c r="I218" s="24">
        <f t="shared" si="4"/>
        <v>854645.26908857655</v>
      </c>
      <c r="J218" s="25">
        <f>NPV($B$9,$I$7:I218)</f>
        <v>54.107084504371208</v>
      </c>
    </row>
    <row r="219" spans="8:10" x14ac:dyDescent="0.25">
      <c r="H219" s="21">
        <v>213</v>
      </c>
      <c r="I219" s="24">
        <f t="shared" si="4"/>
        <v>905923.98523389117</v>
      </c>
      <c r="J219" s="25">
        <f>NPV($B$9,$I$7:I219)</f>
        <v>54.107088985457388</v>
      </c>
    </row>
    <row r="220" spans="8:10" x14ac:dyDescent="0.25">
      <c r="H220" s="21">
        <v>214</v>
      </c>
      <c r="I220" s="24">
        <f t="shared" si="4"/>
        <v>960279.42434792465</v>
      </c>
      <c r="J220" s="25">
        <f>NPV($B$9,$I$7:I220)</f>
        <v>54.10709318895416</v>
      </c>
    </row>
    <row r="221" spans="8:10" x14ac:dyDescent="0.25">
      <c r="H221" s="21">
        <v>215</v>
      </c>
      <c r="I221" s="24">
        <f t="shared" si="4"/>
        <v>1017896.1898088002</v>
      </c>
      <c r="J221" s="25">
        <f>NPV($B$9,$I$7:I221)</f>
        <v>54.107097132057319</v>
      </c>
    </row>
    <row r="222" spans="8:10" x14ac:dyDescent="0.25">
      <c r="H222" s="21">
        <v>216</v>
      </c>
      <c r="I222" s="24">
        <f t="shared" si="4"/>
        <v>1078969.9611973283</v>
      </c>
      <c r="J222" s="25">
        <f>NPV($B$9,$I$7:I222)</f>
        <v>54.107100830897458</v>
      </c>
    </row>
    <row r="223" spans="8:10" x14ac:dyDescent="0.25">
      <c r="H223" s="21">
        <v>217</v>
      </c>
      <c r="I223" s="24">
        <f t="shared" si="4"/>
        <v>1143708.158869168</v>
      </c>
      <c r="J223" s="25">
        <f>NPV($B$9,$I$7:I223)</f>
        <v>54.107104300605904</v>
      </c>
    </row>
    <row r="224" spans="8:10" x14ac:dyDescent="0.25">
      <c r="H224" s="21">
        <v>218</v>
      </c>
      <c r="I224" s="24">
        <f t="shared" si="4"/>
        <v>1212330.6484013181</v>
      </c>
      <c r="J224" s="25">
        <f>NPV($B$9,$I$7:I224)</f>
        <v>54.107107555376658</v>
      </c>
    </row>
    <row r="225" spans="8:10" x14ac:dyDescent="0.25">
      <c r="H225" s="21">
        <v>219</v>
      </c>
      <c r="I225" s="24">
        <f t="shared" si="4"/>
        <v>1285070.4873053972</v>
      </c>
      <c r="J225" s="25">
        <f>NPV($B$9,$I$7:I225)</f>
        <v>54.107110608524451</v>
      </c>
    </row>
    <row r="226" spans="8:10" x14ac:dyDescent="0.25">
      <c r="H226" s="21">
        <v>220</v>
      </c>
      <c r="I226" s="24">
        <f t="shared" si="4"/>
        <v>1362174.716543721</v>
      </c>
      <c r="J226" s="25">
        <f>NPV($B$9,$I$7:I226)</f>
        <v>54.10711347253919</v>
      </c>
    </row>
    <row r="227" spans="8:10" x14ac:dyDescent="0.25">
      <c r="H227" s="21">
        <v>221</v>
      </c>
      <c r="I227" s="24">
        <f t="shared" si="4"/>
        <v>1443905.1995363443</v>
      </c>
      <c r="J227" s="25">
        <f>NPV($B$9,$I$7:I227)</f>
        <v>54.107116159137078</v>
      </c>
    </row>
    <row r="228" spans="8:10" x14ac:dyDescent="0.25">
      <c r="H228" s="21">
        <v>222</v>
      </c>
      <c r="I228" s="24">
        <f t="shared" si="4"/>
        <v>1530539.5115085251</v>
      </c>
      <c r="J228" s="25">
        <f>NPV($B$9,$I$7:I228)</f>
        <v>54.107118679308563</v>
      </c>
    </row>
    <row r="229" spans="8:10" x14ac:dyDescent="0.25">
      <c r="H229" s="21">
        <v>223</v>
      </c>
      <c r="I229" s="24">
        <f t="shared" si="4"/>
        <v>1622371.8821990367</v>
      </c>
      <c r="J229" s="25">
        <f>NPV($B$9,$I$7:I229)</f>
        <v>54.107121043363222</v>
      </c>
    </row>
    <row r="230" spans="8:10" x14ac:dyDescent="0.25">
      <c r="H230" s="21">
        <v>224</v>
      </c>
      <c r="I230" s="24">
        <f t="shared" si="4"/>
        <v>1719714.1951309789</v>
      </c>
      <c r="J230" s="25">
        <f>NPV($B$9,$I$7:I230)</f>
        <v>54.107123260972017</v>
      </c>
    </row>
    <row r="231" spans="8:10" x14ac:dyDescent="0.25">
      <c r="H231" s="21">
        <v>225</v>
      </c>
      <c r="I231" s="24">
        <f t="shared" si="4"/>
        <v>1822897.0468388377</v>
      </c>
      <c r="J231" s="25">
        <f>NPV($B$9,$I$7:I231)</f>
        <v>54.107125341206817</v>
      </c>
    </row>
    <row r="232" spans="8:10" x14ac:dyDescent="0.25">
      <c r="H232" s="21">
        <v>226</v>
      </c>
      <c r="I232" s="24">
        <f t="shared" si="4"/>
        <v>1932270.8696491681</v>
      </c>
      <c r="J232" s="25">
        <f>NPV($B$9,$I$7:I232)</f>
        <v>54.107127292577516</v>
      </c>
    </row>
    <row r="233" spans="8:10" x14ac:dyDescent="0.25">
      <c r="H233" s="21">
        <v>227</v>
      </c>
      <c r="I233" s="24">
        <f t="shared" si="4"/>
        <v>2048207.1218281183</v>
      </c>
      <c r="J233" s="25">
        <f>NPV($B$9,$I$7:I233)</f>
        <v>54.107129123066848</v>
      </c>
    </row>
    <row r="234" spans="8:10" x14ac:dyDescent="0.25">
      <c r="H234" s="21">
        <v>228</v>
      </c>
      <c r="I234" s="24">
        <f t="shared" si="4"/>
        <v>2171099.5491378056</v>
      </c>
      <c r="J234" s="25">
        <f>NPV($B$9,$I$7:I234)</f>
        <v>54.10713084016303</v>
      </c>
    </row>
    <row r="235" spans="8:10" x14ac:dyDescent="0.25">
      <c r="H235" s="21">
        <v>229</v>
      </c>
      <c r="I235" s="24">
        <f t="shared" si="4"/>
        <v>2301365.5220860741</v>
      </c>
      <c r="J235" s="25">
        <f>NPV($B$9,$I$7:I235)</f>
        <v>54.107132450890418</v>
      </c>
    </row>
    <row r="236" spans="8:10" x14ac:dyDescent="0.25">
      <c r="H236" s="21">
        <v>230</v>
      </c>
      <c r="I236" s="24">
        <f t="shared" si="4"/>
        <v>2439447.4534112387</v>
      </c>
      <c r="J236" s="25">
        <f>NPV($B$9,$I$7:I236)</f>
        <v>54.107133961838237</v>
      </c>
    </row>
    <row r="237" spans="8:10" x14ac:dyDescent="0.25">
      <c r="H237" s="21">
        <v>231</v>
      </c>
      <c r="I237" s="24">
        <f t="shared" si="4"/>
        <v>2585814.3006159132</v>
      </c>
      <c r="J237" s="25">
        <f>NPV($B$9,$I$7:I237)</f>
        <v>54.107135379187518</v>
      </c>
    </row>
    <row r="238" spans="8:10" x14ac:dyDescent="0.25">
      <c r="H238" s="21">
        <v>232</v>
      </c>
      <c r="I238" s="24">
        <f t="shared" si="4"/>
        <v>2740963.1586528681</v>
      </c>
      <c r="J238" s="25">
        <f>NPV($B$9,$I$7:I238)</f>
        <v>54.107136708736405</v>
      </c>
    </row>
    <row r="239" spans="8:10" x14ac:dyDescent="0.25">
      <c r="H239" s="21">
        <v>233</v>
      </c>
      <c r="I239" s="24">
        <f t="shared" si="4"/>
        <v>2905420.9481720403</v>
      </c>
      <c r="J239" s="25">
        <f>NPV($B$9,$I$7:I239)</f>
        <v>54.107137955923854</v>
      </c>
    </row>
    <row r="240" spans="8:10" x14ac:dyDescent="0.25">
      <c r="H240" s="21">
        <v>234</v>
      </c>
      <c r="I240" s="24">
        <f t="shared" si="4"/>
        <v>3079746.2050623628</v>
      </c>
      <c r="J240" s="25">
        <f>NPV($B$9,$I$7:I240)</f>
        <v>54.107139125851909</v>
      </c>
    </row>
    <row r="241" spans="8:10" x14ac:dyDescent="0.25">
      <c r="H241" s="21">
        <v>235</v>
      </c>
      <c r="I241" s="24">
        <f t="shared" si="4"/>
        <v>3264530.9773661047</v>
      </c>
      <c r="J241" s="25">
        <f>NPV($B$9,$I$7:I241)</f>
        <v>54.10714022330653</v>
      </c>
    </row>
    <row r="242" spans="8:10" x14ac:dyDescent="0.25">
      <c r="H242" s="21">
        <v>236</v>
      </c>
      <c r="I242" s="24">
        <f t="shared" si="4"/>
        <v>3460402.836008071</v>
      </c>
      <c r="J242" s="25">
        <f>NPV($B$9,$I$7:I242)</f>
        <v>54.107141252777247</v>
      </c>
    </row>
    <row r="243" spans="8:10" x14ac:dyDescent="0.25">
      <c r="H243" s="21">
        <v>237</v>
      </c>
      <c r="I243" s="24">
        <f t="shared" si="4"/>
        <v>3668027.0061685555</v>
      </c>
      <c r="J243" s="25">
        <f>NPV($B$9,$I$7:I243)</f>
        <v>54.107142218475445</v>
      </c>
    </row>
    <row r="244" spans="8:10" x14ac:dyDescent="0.25">
      <c r="H244" s="21">
        <v>238</v>
      </c>
      <c r="I244" s="24">
        <f t="shared" si="4"/>
        <v>3888108.6265386688</v>
      </c>
      <c r="J244" s="25">
        <f>NPV($B$9,$I$7:I244)</f>
        <v>54.107143124351623</v>
      </c>
    </row>
    <row r="245" spans="8:10" x14ac:dyDescent="0.25">
      <c r="H245" s="21">
        <v>239</v>
      </c>
      <c r="I245" s="24">
        <f t="shared" si="4"/>
        <v>4121395.144130989</v>
      </c>
      <c r="J245" s="25">
        <f>NPV($B$9,$I$7:I245)</f>
        <v>54.107143974111587</v>
      </c>
    </row>
    <row r="246" spans="8:10" x14ac:dyDescent="0.25">
      <c r="H246" s="21">
        <v>240</v>
      </c>
      <c r="I246" s="24">
        <f t="shared" si="4"/>
        <v>4368678.8527788483</v>
      </c>
      <c r="J246" s="25">
        <f>NPV($B$9,$I$7:I246)</f>
        <v>54.107144771231546</v>
      </c>
    </row>
    <row r="247" spans="8:10" x14ac:dyDescent="0.25">
      <c r="H247" s="21">
        <v>241</v>
      </c>
      <c r="I247" s="24">
        <f t="shared" si="4"/>
        <v>4630799.5839455798</v>
      </c>
      <c r="J247" s="25">
        <f>NPV($B$9,$I$7:I247)</f>
        <v>54.107145518972395</v>
      </c>
    </row>
    <row r="248" spans="8:10" x14ac:dyDescent="0.25">
      <c r="H248" s="21">
        <v>242</v>
      </c>
      <c r="I248" s="24">
        <f t="shared" si="4"/>
        <v>4908647.5589823145</v>
      </c>
      <c r="J248" s="25">
        <f>NPV($B$9,$I$7:I248)</f>
        <v>54.107146220393012</v>
      </c>
    </row>
    <row r="249" spans="8:10" x14ac:dyDescent="0.25">
      <c r="H249" s="21">
        <v>243</v>
      </c>
      <c r="I249" s="24">
        <f t="shared" si="4"/>
        <v>5203166.4125212533</v>
      </c>
      <c r="J249" s="25">
        <f>NPV($B$9,$I$7:I249)</f>
        <v>54.107146878362798</v>
      </c>
    </row>
    <row r="250" spans="8:10" x14ac:dyDescent="0.25">
      <c r="H250" s="21">
        <v>244</v>
      </c>
      <c r="I250" s="24">
        <f t="shared" si="4"/>
        <v>5515356.3972725291</v>
      </c>
      <c r="J250" s="25">
        <f>NPV($B$9,$I$7:I250)</f>
        <v>54.107147495573393</v>
      </c>
    </row>
    <row r="251" spans="8:10" x14ac:dyDescent="0.25">
      <c r="H251" s="21">
        <v>245</v>
      </c>
      <c r="I251" s="24">
        <f t="shared" si="4"/>
        <v>5846277.7811088813</v>
      </c>
      <c r="J251" s="25">
        <f>NPV($B$9,$I$7:I251)</f>
        <v>54.107148074549706</v>
      </c>
    </row>
    <row r="252" spans="8:10" x14ac:dyDescent="0.25">
      <c r="H252" s="21">
        <v>246</v>
      </c>
      <c r="I252" s="24">
        <f t="shared" si="4"/>
        <v>6197054.4479754148</v>
      </c>
      <c r="J252" s="25">
        <f>NPV($B$9,$I$7:I252)</f>
        <v>54.107148617660222</v>
      </c>
    </row>
    <row r="253" spans="8:10" x14ac:dyDescent="0.25">
      <c r="H253" s="21">
        <v>247</v>
      </c>
      <c r="I253" s="24">
        <f t="shared" si="4"/>
        <v>6568877.7148539396</v>
      </c>
      <c r="J253" s="25">
        <f>NPV($B$9,$I$7:I253)</f>
        <v>54.107149127126732</v>
      </c>
    </row>
    <row r="254" spans="8:10" x14ac:dyDescent="0.25">
      <c r="H254" s="21">
        <v>248</v>
      </c>
      <c r="I254" s="24">
        <f t="shared" si="4"/>
        <v>6963010.3777451767</v>
      </c>
      <c r="J254" s="25">
        <f>NPV($B$9,$I$7:I254)</f>
        <v>54.107149605033364</v>
      </c>
    </row>
    <row r="255" spans="8:10" x14ac:dyDescent="0.25">
      <c r="H255" s="21">
        <v>249</v>
      </c>
      <c r="I255" s="24">
        <f t="shared" si="4"/>
        <v>7380791.0004098872</v>
      </c>
      <c r="J255" s="25">
        <f>NPV($B$9,$I$7:I255)</f>
        <v>54.107150053335161</v>
      </c>
    </row>
    <row r="256" spans="8:10" x14ac:dyDescent="0.25">
      <c r="H256" s="21">
        <v>250</v>
      </c>
      <c r="I256" s="24">
        <f t="shared" si="4"/>
        <v>7823638.4604344806</v>
      </c>
      <c r="J256" s="25">
        <f>NPV($B$9,$I$7:I256)</f>
        <v>54.107150473866049</v>
      </c>
    </row>
    <row r="257" spans="8:10" x14ac:dyDescent="0.25">
      <c r="H257" s="21">
        <v>251</v>
      </c>
      <c r="I257" s="24">
        <f t="shared" si="4"/>
        <v>8293056.7680605501</v>
      </c>
      <c r="J257" s="25">
        <f>NPV($B$9,$I$7:I257)</f>
        <v>54.107150868346359</v>
      </c>
    </row>
    <row r="258" spans="8:10" x14ac:dyDescent="0.25">
      <c r="H258" s="21">
        <v>252</v>
      </c>
      <c r="I258" s="24">
        <f t="shared" si="4"/>
        <v>8790640.1741441842</v>
      </c>
      <c r="J258" s="25">
        <f>NPV($B$9,$I$7:I258)</f>
        <v>54.107151238389825</v>
      </c>
    </row>
    <row r="259" spans="8:10" x14ac:dyDescent="0.25">
      <c r="H259" s="21">
        <v>253</v>
      </c>
      <c r="I259" s="24">
        <f t="shared" si="4"/>
        <v>9318078.584592836</v>
      </c>
      <c r="J259" s="25">
        <f>NPV($B$9,$I$7:I259)</f>
        <v>54.107151585510252</v>
      </c>
    </row>
    <row r="260" spans="8:10" x14ac:dyDescent="0.25">
      <c r="H260" s="21">
        <v>254</v>
      </c>
      <c r="I260" s="24">
        <f t="shared" si="4"/>
        <v>9877163.2996684071</v>
      </c>
      <c r="J260" s="25">
        <f>NPV($B$9,$I$7:I260)</f>
        <v>54.107151911127637</v>
      </c>
    </row>
    <row r="261" spans="8:10" x14ac:dyDescent="0.25">
      <c r="H261" s="21">
        <v>255</v>
      </c>
      <c r="I261" s="24">
        <f t="shared" si="4"/>
        <v>10469793.097648513</v>
      </c>
      <c r="J261" s="25">
        <f>NPV($B$9,$I$7:I261)</f>
        <v>54.107152216574043</v>
      </c>
    </row>
    <row r="262" spans="8:10" x14ac:dyDescent="0.25">
      <c r="H262" s="21">
        <v>256</v>
      </c>
      <c r="I262" s="24">
        <f t="shared" si="4"/>
        <v>11097980.683507424</v>
      </c>
      <c r="J262" s="25">
        <f>NPV($B$9,$I$7:I262)</f>
        <v>54.10715250309898</v>
      </c>
    </row>
    <row r="263" spans="8:10" x14ac:dyDescent="0.25">
      <c r="H263" s="21">
        <v>257</v>
      </c>
      <c r="I263" s="24">
        <f t="shared" si="4"/>
        <v>11763859.52451787</v>
      </c>
      <c r="J263" s="25">
        <f>NPV($B$9,$I$7:I263)</f>
        <v>54.107152771874595</v>
      </c>
    </row>
    <row r="264" spans="8:10" x14ac:dyDescent="0.25">
      <c r="H264" s="21">
        <v>258</v>
      </c>
      <c r="I264" s="24">
        <f t="shared" ref="I264:I327" si="5">I263*(1+$B$4)</f>
        <v>12469691.095988942</v>
      </c>
      <c r="J264" s="25">
        <f>NPV($B$9,$I$7:I264)</f>
        <v>54.107153024000382</v>
      </c>
    </row>
    <row r="265" spans="8:10" x14ac:dyDescent="0.25">
      <c r="H265" s="21">
        <v>259</v>
      </c>
      <c r="I265" s="24">
        <f t="shared" si="5"/>
        <v>13217872.561748279</v>
      </c>
      <c r="J265" s="25">
        <f>NPV($B$9,$I$7:I265)</f>
        <v>54.107153260507765</v>
      </c>
    </row>
    <row r="266" spans="8:10" x14ac:dyDescent="0.25">
      <c r="H266" s="21">
        <v>260</v>
      </c>
      <c r="I266" s="24">
        <f t="shared" si="5"/>
        <v>14010944.915453177</v>
      </c>
      <c r="J266" s="25">
        <f>NPV($B$9,$I$7:I266)</f>
        <v>54.107153482364247</v>
      </c>
    </row>
    <row r="267" spans="8:10" x14ac:dyDescent="0.25">
      <c r="H267" s="21">
        <v>261</v>
      </c>
      <c r="I267" s="24">
        <f t="shared" si="5"/>
        <v>14851601.610380368</v>
      </c>
      <c r="J267" s="25">
        <f>NPV($B$9,$I$7:I267)</f>
        <v>54.107153690477404</v>
      </c>
    </row>
    <row r="268" spans="8:10" x14ac:dyDescent="0.25">
      <c r="H268" s="21">
        <v>262</v>
      </c>
      <c r="I268" s="24">
        <f t="shared" si="5"/>
        <v>15742697.707003191</v>
      </c>
      <c r="J268" s="25">
        <f>NPV($B$9,$I$7:I268)</f>
        <v>54.107153885698601</v>
      </c>
    </row>
    <row r="269" spans="8:10" x14ac:dyDescent="0.25">
      <c r="H269" s="21">
        <v>263</v>
      </c>
      <c r="I269" s="24">
        <f t="shared" si="5"/>
        <v>16687259.569423383</v>
      </c>
      <c r="J269" s="25">
        <f>NPV($B$9,$I$7:I269)</f>
        <v>54.107154068826446</v>
      </c>
    </row>
    <row r="270" spans="8:10" x14ac:dyDescent="0.25">
      <c r="H270" s="21">
        <v>264</v>
      </c>
      <c r="I270" s="24">
        <f t="shared" si="5"/>
        <v>17688495.143588789</v>
      </c>
      <c r="J270" s="25">
        <f>NPV($B$9,$I$7:I270)</f>
        <v>54.107154240610086</v>
      </c>
    </row>
    <row r="271" spans="8:10" x14ac:dyDescent="0.25">
      <c r="H271" s="21">
        <v>265</v>
      </c>
      <c r="I271" s="24">
        <f t="shared" si="5"/>
        <v>18749804.852204118</v>
      </c>
      <c r="J271" s="25">
        <f>NPV($B$9,$I$7:I271)</f>
        <v>54.107154401752261</v>
      </c>
    </row>
    <row r="272" spans="8:10" x14ac:dyDescent="0.25">
      <c r="H272" s="21">
        <v>266</v>
      </c>
      <c r="I272" s="24">
        <f t="shared" si="5"/>
        <v>19874793.143336367</v>
      </c>
      <c r="J272" s="25">
        <f>NPV($B$9,$I$7:I272)</f>
        <v>54.107154552912178</v>
      </c>
    </row>
    <row r="273" spans="8:10" x14ac:dyDescent="0.25">
      <c r="H273" s="21">
        <v>267</v>
      </c>
      <c r="I273" s="24">
        <f t="shared" si="5"/>
        <v>21067280.731936552</v>
      </c>
      <c r="J273" s="25">
        <f>NPV($B$9,$I$7:I273)</f>
        <v>54.107154694708207</v>
      </c>
    </row>
    <row r="274" spans="8:10" x14ac:dyDescent="0.25">
      <c r="H274" s="21">
        <v>268</v>
      </c>
      <c r="I274" s="24">
        <f t="shared" si="5"/>
        <v>22331317.575852744</v>
      </c>
      <c r="J274" s="25">
        <f>NPV($B$9,$I$7:I274)</f>
        <v>54.107154827720414</v>
      </c>
    </row>
    <row r="275" spans="8:10" x14ac:dyDescent="0.25">
      <c r="H275" s="21">
        <v>269</v>
      </c>
      <c r="I275" s="24">
        <f t="shared" si="5"/>
        <v>23671196.63040391</v>
      </c>
      <c r="J275" s="25">
        <f>NPV($B$9,$I$7:I275)</f>
        <v>54.107154952492927</v>
      </c>
    </row>
    <row r="276" spans="8:10" x14ac:dyDescent="0.25">
      <c r="H276" s="21">
        <v>270</v>
      </c>
      <c r="I276" s="24">
        <f t="shared" si="5"/>
        <v>25091468.428228147</v>
      </c>
      <c r="J276" s="25">
        <f>NPV($B$9,$I$7:I276)</f>
        <v>54.107155069536162</v>
      </c>
    </row>
    <row r="277" spans="8:10" x14ac:dyDescent="0.25">
      <c r="H277" s="21">
        <v>271</v>
      </c>
      <c r="I277" s="24">
        <f t="shared" si="5"/>
        <v>26596956.533921838</v>
      </c>
      <c r="J277" s="25">
        <f>NPV($B$9,$I$7:I277)</f>
        <v>54.107155179328942</v>
      </c>
    </row>
    <row r="278" spans="8:10" x14ac:dyDescent="0.25">
      <c r="H278" s="21">
        <v>272</v>
      </c>
      <c r="I278" s="24">
        <f t="shared" si="5"/>
        <v>28192773.925957151</v>
      </c>
      <c r="J278" s="25">
        <f>NPV($B$9,$I$7:I278)</f>
        <v>54.107155282320392</v>
      </c>
    </row>
    <row r="279" spans="8:10" x14ac:dyDescent="0.25">
      <c r="H279" s="21">
        <v>273</v>
      </c>
      <c r="I279" s="24">
        <f t="shared" si="5"/>
        <v>29884340.36151458</v>
      </c>
      <c r="J279" s="25">
        <f>NPV($B$9,$I$7:I279)</f>
        <v>54.107155378931843</v>
      </c>
    </row>
    <row r="280" spans="8:10" x14ac:dyDescent="0.25">
      <c r="H280" s="21">
        <v>274</v>
      </c>
      <c r="I280" s="24">
        <f t="shared" si="5"/>
        <v>31677400.783205457</v>
      </c>
      <c r="J280" s="25">
        <f>NPV($B$9,$I$7:I280)</f>
        <v>54.107155469558514</v>
      </c>
    </row>
    <row r="281" spans="8:10" x14ac:dyDescent="0.25">
      <c r="H281" s="21">
        <v>275</v>
      </c>
      <c r="I281" s="24">
        <f t="shared" si="5"/>
        <v>33578044.830197789</v>
      </c>
      <c r="J281" s="25">
        <f>NPV($B$9,$I$7:I281)</f>
        <v>54.107155554571143</v>
      </c>
    </row>
    <row r="282" spans="8:10" x14ac:dyDescent="0.25">
      <c r="H282" s="21">
        <v>276</v>
      </c>
      <c r="I282" s="24">
        <f t="shared" si="5"/>
        <v>35592727.520009659</v>
      </c>
      <c r="J282" s="25">
        <f>NPV($B$9,$I$7:I282)</f>
        <v>54.1071556343175</v>
      </c>
    </row>
    <row r="283" spans="8:10" x14ac:dyDescent="0.25">
      <c r="H283" s="21">
        <v>277</v>
      </c>
      <c r="I283" s="24">
        <f t="shared" si="5"/>
        <v>37728291.171210244</v>
      </c>
      <c r="J283" s="25">
        <f>NPV($B$9,$I$7:I283)</f>
        <v>54.107155709123823</v>
      </c>
    </row>
    <row r="284" spans="8:10" x14ac:dyDescent="0.25">
      <c r="H284" s="21">
        <v>278</v>
      </c>
      <c r="I284" s="24">
        <f t="shared" si="5"/>
        <v>39991988.64148286</v>
      </c>
      <c r="J284" s="25">
        <f>NPV($B$9,$I$7:I284)</f>
        <v>54.107155779296129</v>
      </c>
    </row>
    <row r="285" spans="8:10" x14ac:dyDescent="0.25">
      <c r="H285" s="21">
        <v>279</v>
      </c>
      <c r="I285" s="24">
        <f t="shared" si="5"/>
        <v>42391507.95997183</v>
      </c>
      <c r="J285" s="25">
        <f>NPV($B$9,$I$7:I285)</f>
        <v>54.107155845121476</v>
      </c>
    </row>
    <row r="286" spans="8:10" x14ac:dyDescent="0.25">
      <c r="H286" s="21">
        <v>280</v>
      </c>
      <c r="I286" s="24">
        <f t="shared" si="5"/>
        <v>44934998.43757014</v>
      </c>
      <c r="J286" s="25">
        <f>NPV($B$9,$I$7:I286)</f>
        <v>54.107155906869139</v>
      </c>
    </row>
    <row r="287" spans="8:10" x14ac:dyDescent="0.25">
      <c r="H287" s="21">
        <v>281</v>
      </c>
      <c r="I287" s="24">
        <f t="shared" si="5"/>
        <v>47631098.343824349</v>
      </c>
      <c r="J287" s="25">
        <f>NPV($B$9,$I$7:I287)</f>
        <v>54.10715596479173</v>
      </c>
    </row>
    <row r="288" spans="8:10" x14ac:dyDescent="0.25">
      <c r="H288" s="21">
        <v>282</v>
      </c>
      <c r="I288" s="24">
        <f t="shared" si="5"/>
        <v>50488964.24445381</v>
      </c>
      <c r="J288" s="25">
        <f>NPV($B$9,$I$7:I288)</f>
        <v>54.107156019126194</v>
      </c>
    </row>
    <row r="289" spans="8:10" x14ac:dyDescent="0.25">
      <c r="H289" s="21">
        <v>283</v>
      </c>
      <c r="I289" s="24">
        <f t="shared" si="5"/>
        <v>53518302.099121042</v>
      </c>
      <c r="J289" s="25">
        <f>NPV($B$9,$I$7:I289)</f>
        <v>54.10715607009481</v>
      </c>
    </row>
    <row r="290" spans="8:10" x14ac:dyDescent="0.25">
      <c r="H290" s="21">
        <v>284</v>
      </c>
      <c r="I290" s="24">
        <f t="shared" si="5"/>
        <v>56729400.225068308</v>
      </c>
      <c r="J290" s="25">
        <f>NPV($B$9,$I$7:I290)</f>
        <v>54.107156117906072</v>
      </c>
    </row>
    <row r="291" spans="8:10" x14ac:dyDescent="0.25">
      <c r="H291" s="21">
        <v>285</v>
      </c>
      <c r="I291" s="24">
        <f t="shared" si="5"/>
        <v>60133164.238572411</v>
      </c>
      <c r="J291" s="25">
        <f>NPV($B$9,$I$7:I291)</f>
        <v>54.107156162755579</v>
      </c>
    </row>
    <row r="292" spans="8:10" x14ac:dyDescent="0.25">
      <c r="H292" s="21">
        <v>286</v>
      </c>
      <c r="I292" s="24">
        <f t="shared" si="5"/>
        <v>63741154.092886761</v>
      </c>
      <c r="J292" s="25">
        <f>NPV($B$9,$I$7:I292)</f>
        <v>54.107156204826801</v>
      </c>
    </row>
    <row r="293" spans="8:10" x14ac:dyDescent="0.25">
      <c r="H293" s="21">
        <v>287</v>
      </c>
      <c r="I293" s="24">
        <f t="shared" si="5"/>
        <v>67565623.338459969</v>
      </c>
      <c r="J293" s="25">
        <f>NPV($B$9,$I$7:I293)</f>
        <v>54.107156244291829</v>
      </c>
    </row>
    <row r="294" spans="8:10" x14ac:dyDescent="0.25">
      <c r="H294" s="21">
        <v>288</v>
      </c>
      <c r="I294" s="24">
        <f t="shared" si="5"/>
        <v>71619560.738767564</v>
      </c>
      <c r="J294" s="25">
        <f>NPV($B$9,$I$7:I294)</f>
        <v>54.107156281312136</v>
      </c>
    </row>
    <row r="295" spans="8:10" x14ac:dyDescent="0.25">
      <c r="H295" s="21">
        <v>289</v>
      </c>
      <c r="I295" s="24">
        <f t="shared" si="5"/>
        <v>75916734.383093625</v>
      </c>
      <c r="J295" s="25">
        <f>NPV($B$9,$I$7:I295)</f>
        <v>54.107156316039145</v>
      </c>
    </row>
    <row r="296" spans="8:10" x14ac:dyDescent="0.25">
      <c r="H296" s="21">
        <v>290</v>
      </c>
      <c r="I296" s="24">
        <f t="shared" si="5"/>
        <v>80471738.446079254</v>
      </c>
      <c r="J296" s="25">
        <f>NPV($B$9,$I$7:I296)</f>
        <v>54.107156348614915</v>
      </c>
    </row>
    <row r="297" spans="8:10" x14ac:dyDescent="0.25">
      <c r="H297" s="21">
        <v>291</v>
      </c>
      <c r="I297" s="24">
        <f t="shared" si="5"/>
        <v>85300042.752844021</v>
      </c>
      <c r="J297" s="25">
        <f>NPV($B$9,$I$7:I297)</f>
        <v>54.107156379172729</v>
      </c>
    </row>
    <row r="298" spans="8:10" x14ac:dyDescent="0.25">
      <c r="H298" s="21">
        <v>292</v>
      </c>
      <c r="I298" s="24">
        <f t="shared" si="5"/>
        <v>90418045.318014666</v>
      </c>
      <c r="J298" s="25">
        <f>NPV($B$9,$I$7:I298)</f>
        <v>54.107156407837572</v>
      </c>
    </row>
    <row r="299" spans="8:10" x14ac:dyDescent="0.25">
      <c r="H299" s="21">
        <v>293</v>
      </c>
      <c r="I299" s="24">
        <f t="shared" si="5"/>
        <v>95843128.037095547</v>
      </c>
      <c r="J299" s="25">
        <f>NPV($B$9,$I$7:I299)</f>
        <v>54.107156434726726</v>
      </c>
    </row>
    <row r="300" spans="8:10" x14ac:dyDescent="0.25">
      <c r="H300" s="21">
        <v>294</v>
      </c>
      <c r="I300" s="24">
        <f t="shared" si="5"/>
        <v>101593715.71932128</v>
      </c>
      <c r="J300" s="25">
        <f>NPV($B$9,$I$7:I300)</f>
        <v>54.107156459950176</v>
      </c>
    </row>
    <row r="301" spans="8:10" x14ac:dyDescent="0.25">
      <c r="H301" s="21">
        <v>295</v>
      </c>
      <c r="I301" s="24">
        <f t="shared" si="5"/>
        <v>107689338.66248056</v>
      </c>
      <c r="J301" s="25">
        <f>NPV($B$9,$I$7:I301)</f>
        <v>54.107156483611107</v>
      </c>
    </row>
    <row r="302" spans="8:10" x14ac:dyDescent="0.25">
      <c r="H302" s="21">
        <v>296</v>
      </c>
      <c r="I302" s="24">
        <f t="shared" si="5"/>
        <v>114150698.9822294</v>
      </c>
      <c r="J302" s="25">
        <f>NPV($B$9,$I$7:I302)</f>
        <v>54.107156505806316</v>
      </c>
    </row>
    <row r="303" spans="8:10" x14ac:dyDescent="0.25">
      <c r="H303" s="21">
        <v>297</v>
      </c>
      <c r="I303" s="24">
        <f t="shared" si="5"/>
        <v>120999740.92116317</v>
      </c>
      <c r="J303" s="25">
        <f>NPV($B$9,$I$7:I303)</f>
        <v>54.107156526626603</v>
      </c>
    </row>
    <row r="304" spans="8:10" x14ac:dyDescent="0.25">
      <c r="H304" s="21">
        <v>298</v>
      </c>
      <c r="I304" s="24">
        <f t="shared" si="5"/>
        <v>128259725.37643297</v>
      </c>
      <c r="J304" s="25">
        <f>NPV($B$9,$I$7:I304)</f>
        <v>54.107156546157142</v>
      </c>
    </row>
    <row r="305" spans="8:10" x14ac:dyDescent="0.25">
      <c r="H305" s="21">
        <v>299</v>
      </c>
      <c r="I305" s="24">
        <f t="shared" si="5"/>
        <v>135955308.89901894</v>
      </c>
      <c r="J305" s="25">
        <f>NPV($B$9,$I$7:I305)</f>
        <v>54.107156564477819</v>
      </c>
    </row>
    <row r="306" spans="8:10" x14ac:dyDescent="0.25">
      <c r="H306" s="21">
        <v>300</v>
      </c>
      <c r="I306" s="24">
        <f t="shared" si="5"/>
        <v>144112627.43296009</v>
      </c>
      <c r="J306" s="25">
        <f>NPV($B$9,$I$7:I306)</f>
        <v>54.107156581663588</v>
      </c>
    </row>
    <row r="307" spans="8:10" x14ac:dyDescent="0.25">
      <c r="H307" s="21">
        <v>301</v>
      </c>
      <c r="I307" s="24">
        <f t="shared" si="5"/>
        <v>152759385.07893771</v>
      </c>
      <c r="J307" s="25">
        <f>NPV($B$9,$I$7:I307)</f>
        <v>54.107156597784758</v>
      </c>
    </row>
    <row r="308" spans="8:10" x14ac:dyDescent="0.25">
      <c r="H308" s="21">
        <v>302</v>
      </c>
      <c r="I308" s="24">
        <f t="shared" si="5"/>
        <v>161924948.18367398</v>
      </c>
      <c r="J308" s="25">
        <f>NPV($B$9,$I$7:I308)</f>
        <v>54.107156612907261</v>
      </c>
    </row>
    <row r="309" spans="8:10" x14ac:dyDescent="0.25">
      <c r="H309" s="21">
        <v>303</v>
      </c>
      <c r="I309" s="24">
        <f t="shared" si="5"/>
        <v>171640445.07469442</v>
      </c>
      <c r="J309" s="25">
        <f>NPV($B$9,$I$7:I309)</f>
        <v>54.107156627092976</v>
      </c>
    </row>
    <row r="310" spans="8:10" x14ac:dyDescent="0.25">
      <c r="H310" s="21">
        <v>304</v>
      </c>
      <c r="I310" s="24">
        <f t="shared" si="5"/>
        <v>181938871.77917609</v>
      </c>
      <c r="J310" s="25">
        <f>NPV($B$9,$I$7:I310)</f>
        <v>54.107156640399936</v>
      </c>
    </row>
    <row r="311" spans="8:10" x14ac:dyDescent="0.25">
      <c r="H311" s="21">
        <v>305</v>
      </c>
      <c r="I311" s="24">
        <f t="shared" si="5"/>
        <v>192855204.08592665</v>
      </c>
      <c r="J311" s="25">
        <f>NPV($B$9,$I$7:I311)</f>
        <v>54.107156652882566</v>
      </c>
    </row>
    <row r="312" spans="8:10" x14ac:dyDescent="0.25">
      <c r="H312" s="21">
        <v>306</v>
      </c>
      <c r="I312" s="24">
        <f t="shared" si="5"/>
        <v>204426516.33108225</v>
      </c>
      <c r="J312" s="25">
        <f>NPV($B$9,$I$7:I312)</f>
        <v>54.107156664591933</v>
      </c>
    </row>
    <row r="313" spans="8:10" x14ac:dyDescent="0.25">
      <c r="H313" s="21">
        <v>307</v>
      </c>
      <c r="I313" s="24">
        <f t="shared" si="5"/>
        <v>216692107.31094721</v>
      </c>
      <c r="J313" s="25">
        <f>NPV($B$9,$I$7:I313)</f>
        <v>54.107156675575943</v>
      </c>
    </row>
    <row r="314" spans="8:10" x14ac:dyDescent="0.25">
      <c r="H314" s="21">
        <v>308</v>
      </c>
      <c r="I314" s="24">
        <f t="shared" si="5"/>
        <v>229693633.74960405</v>
      </c>
      <c r="J314" s="25">
        <f>NPV($B$9,$I$7:I314)</f>
        <v>54.107156685879531</v>
      </c>
    </row>
    <row r="315" spans="8:10" x14ac:dyDescent="0.25">
      <c r="H315" s="21">
        <v>309</v>
      </c>
      <c r="I315" s="24">
        <f t="shared" si="5"/>
        <v>243475251.7745803</v>
      </c>
      <c r="J315" s="25">
        <f>NPV($B$9,$I$7:I315)</f>
        <v>54.107156695544838</v>
      </c>
    </row>
    <row r="316" spans="8:10" x14ac:dyDescent="0.25">
      <c r="H316" s="21">
        <v>310</v>
      </c>
      <c r="I316" s="24">
        <f t="shared" si="5"/>
        <v>258083766.88105512</v>
      </c>
      <c r="J316" s="25">
        <f>NPV($B$9,$I$7:I316)</f>
        <v>54.107156704611413</v>
      </c>
    </row>
    <row r="317" spans="8:10" x14ac:dyDescent="0.25">
      <c r="H317" s="21">
        <v>311</v>
      </c>
      <c r="I317" s="24">
        <f t="shared" si="5"/>
        <v>273568792.89391845</v>
      </c>
      <c r="J317" s="25">
        <f>NPV($B$9,$I$7:I317)</f>
        <v>54.107156713116339</v>
      </c>
    </row>
    <row r="318" spans="8:10" x14ac:dyDescent="0.25">
      <c r="H318" s="21">
        <v>312</v>
      </c>
      <c r="I318" s="24">
        <f t="shared" si="5"/>
        <v>289982920.46755356</v>
      </c>
      <c r="J318" s="25">
        <f>NPV($B$9,$I$7:I318)</f>
        <v>54.10715672109442</v>
      </c>
    </row>
    <row r="319" spans="8:10" x14ac:dyDescent="0.25">
      <c r="H319" s="21">
        <v>313</v>
      </c>
      <c r="I319" s="24">
        <f t="shared" si="5"/>
        <v>307381895.69560677</v>
      </c>
      <c r="J319" s="25">
        <f>NPV($B$9,$I$7:I319)</f>
        <v>54.107156728578275</v>
      </c>
    </row>
    <row r="320" spans="8:10" x14ac:dyDescent="0.25">
      <c r="H320" s="21">
        <v>314</v>
      </c>
      <c r="I320" s="24">
        <f t="shared" si="5"/>
        <v>325824809.43734318</v>
      </c>
      <c r="J320" s="25">
        <f>NPV($B$9,$I$7:I320)</f>
        <v>54.107156735598529</v>
      </c>
    </row>
    <row r="321" spans="8:10" x14ac:dyDescent="0.25">
      <c r="H321" s="21">
        <v>315</v>
      </c>
      <c r="I321" s="24">
        <f t="shared" si="5"/>
        <v>345374298.00358379</v>
      </c>
      <c r="J321" s="25">
        <f>NPV($B$9,$I$7:I321)</f>
        <v>54.107156742183903</v>
      </c>
    </row>
    <row r="322" spans="8:10" x14ac:dyDescent="0.25">
      <c r="H322" s="21">
        <v>316</v>
      </c>
      <c r="I322" s="24">
        <f t="shared" si="5"/>
        <v>366096755.88379884</v>
      </c>
      <c r="J322" s="25">
        <f>NPV($B$9,$I$7:I322)</f>
        <v>54.107156748361334</v>
      </c>
    </row>
    <row r="323" spans="8:10" x14ac:dyDescent="0.25">
      <c r="H323" s="21">
        <v>317</v>
      </c>
      <c r="I323" s="24">
        <f t="shared" si="5"/>
        <v>388062561.23682678</v>
      </c>
      <c r="J323" s="25">
        <f>NPV($B$9,$I$7:I323)</f>
        <v>54.107156754156087</v>
      </c>
    </row>
    <row r="324" spans="8:10" x14ac:dyDescent="0.25">
      <c r="H324" s="21">
        <v>318</v>
      </c>
      <c r="I324" s="24">
        <f t="shared" si="5"/>
        <v>411346314.91103643</v>
      </c>
      <c r="J324" s="25">
        <f>NPV($B$9,$I$7:I324)</f>
        <v>54.107156759591881</v>
      </c>
    </row>
    <row r="325" spans="8:10" x14ac:dyDescent="0.25">
      <c r="H325" s="21">
        <v>319</v>
      </c>
      <c r="I325" s="24">
        <f t="shared" si="5"/>
        <v>436027093.80569863</v>
      </c>
      <c r="J325" s="25">
        <f>NPV($B$9,$I$7:I325)</f>
        <v>54.107156764690934</v>
      </c>
    </row>
    <row r="326" spans="8:10" x14ac:dyDescent="0.25">
      <c r="H326" s="21">
        <v>320</v>
      </c>
      <c r="I326" s="24">
        <f t="shared" si="5"/>
        <v>462188719.43404055</v>
      </c>
      <c r="J326" s="25">
        <f>NPV($B$9,$I$7:I326)</f>
        <v>54.107156769474123</v>
      </c>
    </row>
    <row r="327" spans="8:10" x14ac:dyDescent="0.25">
      <c r="H327" s="21">
        <v>321</v>
      </c>
      <c r="I327" s="24">
        <f t="shared" si="5"/>
        <v>489920042.60008299</v>
      </c>
      <c r="J327" s="25">
        <f>NPV($B$9,$I$7:I327)</f>
        <v>54.107156773961002</v>
      </c>
    </row>
    <row r="328" spans="8:10" x14ac:dyDescent="0.25">
      <c r="H328" s="21">
        <v>322</v>
      </c>
      <c r="I328" s="24">
        <f t="shared" ref="I328:I391" si="6">I327*(1+$B$4)</f>
        <v>519315245.15608799</v>
      </c>
      <c r="J328" s="25">
        <f>NPV($B$9,$I$7:I328)</f>
        <v>54.107156778169937</v>
      </c>
    </row>
    <row r="329" spans="8:10" x14ac:dyDescent="0.25">
      <c r="H329" s="21">
        <v>323</v>
      </c>
      <c r="I329" s="24">
        <f t="shared" si="6"/>
        <v>550474159.86545324</v>
      </c>
      <c r="J329" s="25">
        <f>NPV($B$9,$I$7:I329)</f>
        <v>54.107156782118139</v>
      </c>
    </row>
    <row r="330" spans="8:10" x14ac:dyDescent="0.25">
      <c r="H330" s="21">
        <v>324</v>
      </c>
      <c r="I330" s="24">
        <f t="shared" si="6"/>
        <v>583502609.45738041</v>
      </c>
      <c r="J330" s="25">
        <f>NPV($B$9,$I$7:I330)</f>
        <v>54.107156785821765</v>
      </c>
    </row>
    <row r="331" spans="8:10" x14ac:dyDescent="0.25">
      <c r="H331" s="21">
        <v>325</v>
      </c>
      <c r="I331" s="24">
        <f t="shared" si="6"/>
        <v>618512766.02482331</v>
      </c>
      <c r="J331" s="25">
        <f>NPV($B$9,$I$7:I331)</f>
        <v>54.107156789295964</v>
      </c>
    </row>
    <row r="332" spans="8:10" x14ac:dyDescent="0.25">
      <c r="H332" s="21">
        <v>326</v>
      </c>
      <c r="I332" s="24">
        <f t="shared" si="6"/>
        <v>655623531.98631275</v>
      </c>
      <c r="J332" s="25">
        <f>NPV($B$9,$I$7:I332)</f>
        <v>54.107156792554946</v>
      </c>
    </row>
    <row r="333" spans="8:10" x14ac:dyDescent="0.25">
      <c r="H333" s="21">
        <v>327</v>
      </c>
      <c r="I333" s="24">
        <f t="shared" si="6"/>
        <v>694960943.90549159</v>
      </c>
      <c r="J333" s="25">
        <f>NPV($B$9,$I$7:I333)</f>
        <v>54.107156795612042</v>
      </c>
    </row>
    <row r="334" spans="8:10" x14ac:dyDescent="0.25">
      <c r="H334" s="21">
        <v>328</v>
      </c>
      <c r="I334" s="24">
        <f t="shared" si="6"/>
        <v>736658600.53982115</v>
      </c>
      <c r="J334" s="25">
        <f>NPV($B$9,$I$7:I334)</f>
        <v>54.107156798479764</v>
      </c>
    </row>
    <row r="335" spans="8:10" x14ac:dyDescent="0.25">
      <c r="H335" s="21">
        <v>329</v>
      </c>
      <c r="I335" s="24">
        <f t="shared" si="6"/>
        <v>780858116.57221043</v>
      </c>
      <c r="J335" s="25">
        <f>NPV($B$9,$I$7:I335)</f>
        <v>54.107156801169843</v>
      </c>
    </row>
    <row r="336" spans="8:10" x14ac:dyDescent="0.25">
      <c r="H336" s="21">
        <v>330</v>
      </c>
      <c r="I336" s="24">
        <f t="shared" si="6"/>
        <v>827709603.5665431</v>
      </c>
      <c r="J336" s="25">
        <f>NPV($B$9,$I$7:I336)</f>
        <v>54.107156803693272</v>
      </c>
    </row>
    <row r="337" spans="8:10" x14ac:dyDescent="0.25">
      <c r="H337" s="21">
        <v>331</v>
      </c>
      <c r="I337" s="24">
        <f t="shared" si="6"/>
        <v>877372179.7805357</v>
      </c>
      <c r="J337" s="25">
        <f>NPV($B$9,$I$7:I337)</f>
        <v>54.107156806060388</v>
      </c>
    </row>
    <row r="338" spans="8:10" x14ac:dyDescent="0.25">
      <c r="H338" s="21">
        <v>332</v>
      </c>
      <c r="I338" s="24">
        <f t="shared" si="6"/>
        <v>930014510.56736791</v>
      </c>
      <c r="J338" s="25">
        <f>NPV($B$9,$I$7:I338)</f>
        <v>54.107156808280862</v>
      </c>
    </row>
    <row r="339" spans="8:10" x14ac:dyDescent="0.25">
      <c r="H339" s="21">
        <v>333</v>
      </c>
      <c r="I339" s="24">
        <f t="shared" si="6"/>
        <v>985815381.20141006</v>
      </c>
      <c r="J339" s="25">
        <f>NPV($B$9,$I$7:I339)</f>
        <v>54.10715681036379</v>
      </c>
    </row>
    <row r="340" spans="8:10" x14ac:dyDescent="0.25">
      <c r="H340" s="21">
        <v>334</v>
      </c>
      <c r="I340" s="24">
        <f t="shared" si="6"/>
        <v>1044964304.0734947</v>
      </c>
      <c r="J340" s="25">
        <f>NPV($B$9,$I$7:I340)</f>
        <v>54.10715681231769</v>
      </c>
    </row>
    <row r="341" spans="8:10" x14ac:dyDescent="0.25">
      <c r="H341" s="21">
        <v>335</v>
      </c>
      <c r="I341" s="24">
        <f t="shared" si="6"/>
        <v>1107662162.3179045</v>
      </c>
      <c r="J341" s="25">
        <f>NPV($B$9,$I$7:I341)</f>
        <v>54.107156814150549</v>
      </c>
    </row>
    <row r="342" spans="8:10" x14ac:dyDescent="0.25">
      <c r="H342" s="21">
        <v>336</v>
      </c>
      <c r="I342" s="24">
        <f t="shared" si="6"/>
        <v>1174121892.0569787</v>
      </c>
      <c r="J342" s="25">
        <f>NPV($B$9,$I$7:I342)</f>
        <v>54.107156815869871</v>
      </c>
    </row>
    <row r="343" spans="8:10" x14ac:dyDescent="0.25">
      <c r="H343" s="21">
        <v>337</v>
      </c>
      <c r="I343" s="24">
        <f t="shared" si="6"/>
        <v>1244569205.5803976</v>
      </c>
      <c r="J343" s="25">
        <f>NPV($B$9,$I$7:I343)</f>
        <v>54.107156817482682</v>
      </c>
    </row>
    <row r="344" spans="8:10" x14ac:dyDescent="0.25">
      <c r="H344" s="21">
        <v>338</v>
      </c>
      <c r="I344" s="24">
        <f t="shared" si="6"/>
        <v>1319243357.9152215</v>
      </c>
      <c r="J344" s="25">
        <f>NPV($B$9,$I$7:I344)</f>
        <v>54.107156818995584</v>
      </c>
    </row>
    <row r="345" spans="8:10" x14ac:dyDescent="0.25">
      <c r="H345" s="21">
        <v>339</v>
      </c>
      <c r="I345" s="24">
        <f t="shared" si="6"/>
        <v>1398397959.3901348</v>
      </c>
      <c r="J345" s="25">
        <f>NPV($B$9,$I$7:I345)</f>
        <v>54.107156820414765</v>
      </c>
    </row>
    <row r="346" spans="8:10" x14ac:dyDescent="0.25">
      <c r="H346" s="21">
        <v>340</v>
      </c>
      <c r="I346" s="24">
        <f t="shared" si="6"/>
        <v>1482301836.9535429</v>
      </c>
      <c r="J346" s="25">
        <f>NPV($B$9,$I$7:I346)</f>
        <v>54.107156821746031</v>
      </c>
    </row>
    <row r="347" spans="8:10" x14ac:dyDescent="0.25">
      <c r="H347" s="21">
        <v>341</v>
      </c>
      <c r="I347" s="24">
        <f t="shared" si="6"/>
        <v>1571239947.1707556</v>
      </c>
      <c r="J347" s="25">
        <f>NPV($B$9,$I$7:I347)</f>
        <v>54.107156822994831</v>
      </c>
    </row>
    <row r="348" spans="8:10" x14ac:dyDescent="0.25">
      <c r="H348" s="21">
        <v>342</v>
      </c>
      <c r="I348" s="24">
        <f t="shared" si="6"/>
        <v>1665514344.0010011</v>
      </c>
      <c r="J348" s="25">
        <f>NPV($B$9,$I$7:I348)</f>
        <v>54.107156824166275</v>
      </c>
    </row>
    <row r="349" spans="8:10" x14ac:dyDescent="0.25">
      <c r="H349" s="21">
        <v>343</v>
      </c>
      <c r="I349" s="24">
        <f t="shared" si="6"/>
        <v>1765445204.6410613</v>
      </c>
      <c r="J349" s="25">
        <f>NPV($B$9,$I$7:I349)</f>
        <v>54.10715682526515</v>
      </c>
    </row>
    <row r="350" spans="8:10" x14ac:dyDescent="0.25">
      <c r="H350" s="21">
        <v>344</v>
      </c>
      <c r="I350" s="24">
        <f t="shared" si="6"/>
        <v>1871371916.9195251</v>
      </c>
      <c r="J350" s="25">
        <f>NPV($B$9,$I$7:I350)</f>
        <v>54.107156826295956</v>
      </c>
    </row>
    <row r="351" spans="8:10" x14ac:dyDescent="0.25">
      <c r="H351" s="21">
        <v>345</v>
      </c>
      <c r="I351" s="24">
        <f t="shared" si="6"/>
        <v>1983654231.9346967</v>
      </c>
      <c r="J351" s="25">
        <f>NPV($B$9,$I$7:I351)</f>
        <v>54.107156827262898</v>
      </c>
    </row>
    <row r="352" spans="8:10" x14ac:dyDescent="0.25">
      <c r="H352" s="21">
        <v>346</v>
      </c>
      <c r="I352" s="24">
        <f t="shared" si="6"/>
        <v>2102673485.8507786</v>
      </c>
      <c r="J352" s="25">
        <f>NPV($B$9,$I$7:I352)</f>
        <v>54.107156828169948</v>
      </c>
    </row>
    <row r="353" spans="8:10" x14ac:dyDescent="0.25">
      <c r="H353" s="21">
        <v>347</v>
      </c>
      <c r="I353" s="24">
        <f t="shared" si="6"/>
        <v>2228833895.0018253</v>
      </c>
      <c r="J353" s="25">
        <f>NPV($B$9,$I$7:I353)</f>
        <v>54.107156829020809</v>
      </c>
    </row>
    <row r="354" spans="8:10" x14ac:dyDescent="0.25">
      <c r="H354" s="21">
        <v>348</v>
      </c>
      <c r="I354" s="24">
        <f t="shared" si="6"/>
        <v>2362563928.7019348</v>
      </c>
      <c r="J354" s="25">
        <f>NPV($B$9,$I$7:I354)</f>
        <v>54.107156829818962</v>
      </c>
    </row>
    <row r="355" spans="8:10" x14ac:dyDescent="0.25">
      <c r="H355" s="21">
        <v>349</v>
      </c>
      <c r="I355" s="24">
        <f t="shared" si="6"/>
        <v>2504317764.4240508</v>
      </c>
      <c r="J355" s="25">
        <f>NPV($B$9,$I$7:I355)</f>
        <v>54.107156830567675</v>
      </c>
    </row>
    <row r="356" spans="8:10" x14ac:dyDescent="0.25">
      <c r="H356" s="21">
        <v>350</v>
      </c>
      <c r="I356" s="24">
        <f t="shared" si="6"/>
        <v>2654576830.289494</v>
      </c>
      <c r="J356" s="25">
        <f>NPV($B$9,$I$7:I356)</f>
        <v>54.107156831270004</v>
      </c>
    </row>
    <row r="357" spans="8:10" x14ac:dyDescent="0.25">
      <c r="H357" s="21">
        <v>351</v>
      </c>
      <c r="I357" s="24">
        <f t="shared" si="6"/>
        <v>2813851440.106864</v>
      </c>
      <c r="J357" s="25">
        <f>NPV($B$9,$I$7:I357)</f>
        <v>54.107156831928826</v>
      </c>
    </row>
    <row r="358" spans="8:10" x14ac:dyDescent="0.25">
      <c r="H358" s="21">
        <v>352</v>
      </c>
      <c r="I358" s="24">
        <f t="shared" si="6"/>
        <v>2982682526.5132761</v>
      </c>
      <c r="J358" s="25">
        <f>NPV($B$9,$I$7:I358)</f>
        <v>54.107156832546835</v>
      </c>
    </row>
    <row r="359" spans="8:10" x14ac:dyDescent="0.25">
      <c r="H359" s="21">
        <v>353</v>
      </c>
      <c r="I359" s="24">
        <f t="shared" si="6"/>
        <v>3161643478.104073</v>
      </c>
      <c r="J359" s="25">
        <f>NPV($B$9,$I$7:I359)</f>
        <v>54.107156833126567</v>
      </c>
    </row>
    <row r="360" spans="8:10" x14ac:dyDescent="0.25">
      <c r="H360" s="21">
        <v>354</v>
      </c>
      <c r="I360" s="24">
        <f t="shared" si="6"/>
        <v>3351342086.7903175</v>
      </c>
      <c r="J360" s="25">
        <f>NPV($B$9,$I$7:I360)</f>
        <v>54.107156833670373</v>
      </c>
    </row>
    <row r="361" spans="8:10" x14ac:dyDescent="0.25">
      <c r="H361" s="21">
        <v>355</v>
      </c>
      <c r="I361" s="24">
        <f t="shared" si="6"/>
        <v>3552422611.9977369</v>
      </c>
      <c r="J361" s="25">
        <f>NPV($B$9,$I$7:I361)</f>
        <v>54.1071568341805</v>
      </c>
    </row>
    <row r="362" spans="8:10" x14ac:dyDescent="0.25">
      <c r="H362" s="21">
        <v>356</v>
      </c>
      <c r="I362" s="24">
        <f t="shared" si="6"/>
        <v>3765567968.7176013</v>
      </c>
      <c r="J362" s="25">
        <f>NPV($B$9,$I$7:I362)</f>
        <v>54.107156834659023</v>
      </c>
    </row>
    <row r="363" spans="8:10" x14ac:dyDescent="0.25">
      <c r="H363" s="21">
        <v>357</v>
      </c>
      <c r="I363" s="24">
        <f t="shared" si="6"/>
        <v>3991502046.8406577</v>
      </c>
      <c r="J363" s="25">
        <f>NPV($B$9,$I$7:I363)</f>
        <v>54.107156835107901</v>
      </c>
    </row>
    <row r="364" spans="8:10" x14ac:dyDescent="0.25">
      <c r="H364" s="21">
        <v>358</v>
      </c>
      <c r="I364" s="24">
        <f t="shared" si="6"/>
        <v>4230992169.6510973</v>
      </c>
      <c r="J364" s="25">
        <f>NPV($B$9,$I$7:I364)</f>
        <v>54.107156835528976</v>
      </c>
    </row>
    <row r="365" spans="8:10" x14ac:dyDescent="0.25">
      <c r="H365" s="21">
        <v>359</v>
      </c>
      <c r="I365" s="24">
        <f t="shared" si="6"/>
        <v>4484851699.830163</v>
      </c>
      <c r="J365" s="25">
        <f>NPV($B$9,$I$7:I365)</f>
        <v>54.107156835923973</v>
      </c>
    </row>
    <row r="366" spans="8:10" x14ac:dyDescent="0.25">
      <c r="H366" s="21">
        <v>360</v>
      </c>
      <c r="I366" s="24">
        <f t="shared" si="6"/>
        <v>4753942801.819973</v>
      </c>
      <c r="J366" s="25">
        <f>NPV($B$9,$I$7:I366)</f>
        <v>54.107156836294493</v>
      </c>
    </row>
    <row r="367" spans="8:10" x14ac:dyDescent="0.25">
      <c r="H367" s="21">
        <v>361</v>
      </c>
      <c r="I367" s="24">
        <f t="shared" si="6"/>
        <v>5039179369.9291716</v>
      </c>
      <c r="J367" s="25">
        <f>NPV($B$9,$I$7:I367)</f>
        <v>54.107156836642062</v>
      </c>
    </row>
    <row r="368" spans="8:10" x14ac:dyDescent="0.25">
      <c r="H368" s="21">
        <v>362</v>
      </c>
      <c r="I368" s="24">
        <f t="shared" si="6"/>
        <v>5341530132.1249218</v>
      </c>
      <c r="J368" s="25">
        <f>NPV($B$9,$I$7:I368)</f>
        <v>54.107156836968095</v>
      </c>
    </row>
    <row r="369" spans="8:10" x14ac:dyDescent="0.25">
      <c r="H369" s="21">
        <v>363</v>
      </c>
      <c r="I369" s="24">
        <f t="shared" si="6"/>
        <v>5662021940.0524178</v>
      </c>
      <c r="J369" s="25">
        <f>NPV($B$9,$I$7:I369)</f>
        <v>54.107156837273941</v>
      </c>
    </row>
    <row r="370" spans="8:10" x14ac:dyDescent="0.25">
      <c r="H370" s="21">
        <v>364</v>
      </c>
      <c r="I370" s="24">
        <f t="shared" si="6"/>
        <v>6001743256.4555635</v>
      </c>
      <c r="J370" s="25">
        <f>NPV($B$9,$I$7:I370)</f>
        <v>54.107156837560836</v>
      </c>
    </row>
    <row r="371" spans="8:10" x14ac:dyDescent="0.25">
      <c r="H371" s="21">
        <v>365</v>
      </c>
      <c r="I371" s="24">
        <f t="shared" si="6"/>
        <v>6361847851.8428974</v>
      </c>
      <c r="J371" s="25">
        <f>NPV($B$9,$I$7:I371)</f>
        <v>54.107156837829962</v>
      </c>
    </row>
    <row r="372" spans="8:10" x14ac:dyDescent="0.25">
      <c r="H372" s="21">
        <v>366</v>
      </c>
      <c r="I372" s="24">
        <f t="shared" si="6"/>
        <v>6743558722.9534712</v>
      </c>
      <c r="J372" s="25">
        <f>NPV($B$9,$I$7:I372)</f>
        <v>54.10715683808241</v>
      </c>
    </row>
    <row r="373" spans="8:10" x14ac:dyDescent="0.25">
      <c r="H373" s="21">
        <v>367</v>
      </c>
      <c r="I373" s="24">
        <f t="shared" si="6"/>
        <v>7148172246.3306799</v>
      </c>
      <c r="J373" s="25">
        <f>NPV($B$9,$I$7:I373)</f>
        <v>54.10715683831922</v>
      </c>
    </row>
    <row r="374" spans="8:10" x14ac:dyDescent="0.25">
      <c r="H374" s="21">
        <v>368</v>
      </c>
      <c r="I374" s="24">
        <f t="shared" si="6"/>
        <v>7577062581.1105213</v>
      </c>
      <c r="J374" s="25">
        <f>NPV($B$9,$I$7:I374)</f>
        <v>54.107156838541364</v>
      </c>
    </row>
    <row r="375" spans="8:10" x14ac:dyDescent="0.25">
      <c r="H375" s="21">
        <v>369</v>
      </c>
      <c r="I375" s="24">
        <f t="shared" si="6"/>
        <v>8031686335.9771528</v>
      </c>
      <c r="J375" s="25">
        <f>NPV($B$9,$I$7:I375)</f>
        <v>54.107156838749752</v>
      </c>
    </row>
    <row r="376" spans="8:10" x14ac:dyDescent="0.25">
      <c r="H376" s="21">
        <v>370</v>
      </c>
      <c r="I376" s="24">
        <f t="shared" si="6"/>
        <v>8513587516.1357822</v>
      </c>
      <c r="J376" s="25">
        <f>NPV($B$9,$I$7:I376)</f>
        <v>54.107156838945222</v>
      </c>
    </row>
    <row r="377" spans="8:10" x14ac:dyDescent="0.25">
      <c r="H377" s="21">
        <v>371</v>
      </c>
      <c r="I377" s="24">
        <f t="shared" si="6"/>
        <v>9024402767.1039295</v>
      </c>
      <c r="J377" s="25">
        <f>NPV($B$9,$I$7:I377)</f>
        <v>54.107156839128585</v>
      </c>
    </row>
    <row r="378" spans="8:10" x14ac:dyDescent="0.25">
      <c r="H378" s="21">
        <v>372</v>
      </c>
      <c r="I378" s="24">
        <f t="shared" si="6"/>
        <v>9565866933.1301651</v>
      </c>
      <c r="J378" s="25">
        <f>NPV($B$9,$I$7:I378)</f>
        <v>54.107156839300593</v>
      </c>
    </row>
    <row r="379" spans="8:10" x14ac:dyDescent="0.25">
      <c r="H379" s="21">
        <v>373</v>
      </c>
      <c r="I379" s="24">
        <f t="shared" si="6"/>
        <v>10139818949.117975</v>
      </c>
      <c r="J379" s="25">
        <f>NPV($B$9,$I$7:I379)</f>
        <v>54.107156839461943</v>
      </c>
    </row>
    <row r="380" spans="8:10" x14ac:dyDescent="0.25">
      <c r="H380" s="21">
        <v>374</v>
      </c>
      <c r="I380" s="24">
        <f t="shared" si="6"/>
        <v>10748208086.065054</v>
      </c>
      <c r="J380" s="25">
        <f>NPV($B$9,$I$7:I380)</f>
        <v>54.107156839613303</v>
      </c>
    </row>
    <row r="381" spans="8:10" x14ac:dyDescent="0.25">
      <c r="H381" s="21">
        <v>375</v>
      </c>
      <c r="I381" s="24">
        <f t="shared" si="6"/>
        <v>11393100571.228958</v>
      </c>
      <c r="J381" s="25">
        <f>NPV($B$9,$I$7:I381)</f>
        <v>54.107156839755277</v>
      </c>
    </row>
    <row r="382" spans="8:10" x14ac:dyDescent="0.25">
      <c r="H382" s="21">
        <v>376</v>
      </c>
      <c r="I382" s="24">
        <f t="shared" si="6"/>
        <v>12076686605.502697</v>
      </c>
      <c r="J382" s="25">
        <f>NPV($B$9,$I$7:I382)</f>
        <v>54.107156839888468</v>
      </c>
    </row>
    <row r="383" spans="8:10" x14ac:dyDescent="0.25">
      <c r="H383" s="21">
        <v>377</v>
      </c>
      <c r="I383" s="24">
        <f t="shared" si="6"/>
        <v>12801287801.832859</v>
      </c>
      <c r="J383" s="25">
        <f>NPV($B$9,$I$7:I383)</f>
        <v>54.107156840013403</v>
      </c>
    </row>
    <row r="384" spans="8:10" x14ac:dyDescent="0.25">
      <c r="H384" s="21">
        <v>378</v>
      </c>
      <c r="I384" s="24">
        <f t="shared" si="6"/>
        <v>13569365069.942831</v>
      </c>
      <c r="J384" s="25">
        <f>NPV($B$9,$I$7:I384)</f>
        <v>54.1071568401306</v>
      </c>
    </row>
    <row r="385" spans="8:10" x14ac:dyDescent="0.25">
      <c r="H385" s="21">
        <v>379</v>
      </c>
      <c r="I385" s="24">
        <f t="shared" si="6"/>
        <v>14383526974.139402</v>
      </c>
      <c r="J385" s="25">
        <f>NPV($B$9,$I$7:I385)</f>
        <v>54.107156840240528</v>
      </c>
    </row>
    <row r="386" spans="8:10" x14ac:dyDescent="0.25">
      <c r="H386" s="21">
        <v>380</v>
      </c>
      <c r="I386" s="24">
        <f t="shared" si="6"/>
        <v>15246538592.587767</v>
      </c>
      <c r="J386" s="25">
        <f>NPV($B$9,$I$7:I386)</f>
        <v>54.107156840343656</v>
      </c>
    </row>
    <row r="387" spans="8:10" x14ac:dyDescent="0.25">
      <c r="H387" s="21">
        <v>381</v>
      </c>
      <c r="I387" s="24">
        <f t="shared" si="6"/>
        <v>16161330908.143034</v>
      </c>
      <c r="J387" s="25">
        <f>NPV($B$9,$I$7:I387)</f>
        <v>54.107156840440389</v>
      </c>
    </row>
    <row r="388" spans="8:10" x14ac:dyDescent="0.25">
      <c r="H388" s="21">
        <v>382</v>
      </c>
      <c r="I388" s="24">
        <f t="shared" si="6"/>
        <v>17131010762.631617</v>
      </c>
      <c r="J388" s="25">
        <f>NPV($B$9,$I$7:I388)</f>
        <v>54.107156840531133</v>
      </c>
    </row>
    <row r="389" spans="8:10" x14ac:dyDescent="0.25">
      <c r="H389" s="21">
        <v>383</v>
      </c>
      <c r="I389" s="24">
        <f t="shared" si="6"/>
        <v>18158871408.389515</v>
      </c>
      <c r="J389" s="25">
        <f>NPV($B$9,$I$7:I389)</f>
        <v>54.107156840616248</v>
      </c>
    </row>
    <row r="390" spans="8:10" x14ac:dyDescent="0.25">
      <c r="H390" s="21">
        <v>384</v>
      </c>
      <c r="I390" s="24">
        <f t="shared" si="6"/>
        <v>19248403692.892887</v>
      </c>
      <c r="J390" s="25">
        <f>NPV($B$9,$I$7:I390)</f>
        <v>54.107156840696099</v>
      </c>
    </row>
    <row r="391" spans="8:10" x14ac:dyDescent="0.25">
      <c r="H391" s="21">
        <v>385</v>
      </c>
      <c r="I391" s="24">
        <f t="shared" si="6"/>
        <v>20403307914.466461</v>
      </c>
      <c r="J391" s="25">
        <f>NPV($B$9,$I$7:I391)</f>
        <v>54.107156840771005</v>
      </c>
    </row>
    <row r="392" spans="8:10" x14ac:dyDescent="0.25">
      <c r="H392" s="21">
        <v>386</v>
      </c>
      <c r="I392" s="24">
        <f t="shared" ref="I392:I406" si="7">I391*(1+$B$4)</f>
        <v>21627506389.33445</v>
      </c>
      <c r="J392" s="25">
        <f>NPV($B$9,$I$7:I392)</f>
        <v>54.107156840841263</v>
      </c>
    </row>
    <row r="393" spans="8:10" x14ac:dyDescent="0.25">
      <c r="H393" s="21">
        <v>387</v>
      </c>
      <c r="I393" s="24">
        <f t="shared" si="7"/>
        <v>22925156772.694519</v>
      </c>
      <c r="J393" s="25">
        <f>NPV($B$9,$I$7:I393)</f>
        <v>54.107156840907173</v>
      </c>
    </row>
    <row r="394" spans="8:10" x14ac:dyDescent="0.25">
      <c r="H394" s="21">
        <v>388</v>
      </c>
      <c r="I394" s="24">
        <f t="shared" si="7"/>
        <v>24300666179.05619</v>
      </c>
      <c r="J394" s="25">
        <f>NPV($B$9,$I$7:I394)</f>
        <v>54.107156840969004</v>
      </c>
    </row>
    <row r="395" spans="8:10" x14ac:dyDescent="0.25">
      <c r="H395" s="21">
        <v>389</v>
      </c>
      <c r="I395" s="24">
        <f t="shared" si="7"/>
        <v>25758706149.799564</v>
      </c>
      <c r="J395" s="25">
        <f>NPV($B$9,$I$7:I395)</f>
        <v>54.107156841027006</v>
      </c>
    </row>
    <row r="396" spans="8:10" x14ac:dyDescent="0.25">
      <c r="H396" s="21">
        <v>390</v>
      </c>
      <c r="I396" s="24">
        <f t="shared" si="7"/>
        <v>27304228518.78754</v>
      </c>
      <c r="J396" s="25">
        <f>NPV($B$9,$I$7:I396)</f>
        <v>54.107156841081412</v>
      </c>
    </row>
    <row r="397" spans="8:10" x14ac:dyDescent="0.25">
      <c r="H397" s="21">
        <v>391</v>
      </c>
      <c r="I397" s="24">
        <f t="shared" si="7"/>
        <v>28942482229.914795</v>
      </c>
      <c r="J397" s="25">
        <f>NPV($B$9,$I$7:I397)</f>
        <v>54.107156841132444</v>
      </c>
    </row>
    <row r="398" spans="8:10" x14ac:dyDescent="0.25">
      <c r="H398" s="21">
        <v>392</v>
      </c>
      <c r="I398" s="24">
        <f t="shared" si="7"/>
        <v>30679031163.709682</v>
      </c>
      <c r="J398" s="25">
        <f>NPV($B$9,$I$7:I398)</f>
        <v>54.107156841180313</v>
      </c>
    </row>
    <row r="399" spans="8:10" x14ac:dyDescent="0.25">
      <c r="H399" s="21">
        <v>393</v>
      </c>
      <c r="I399" s="24">
        <f t="shared" si="7"/>
        <v>32519773033.532265</v>
      </c>
      <c r="J399" s="25">
        <f>NPV($B$9,$I$7:I399)</f>
        <v>54.107156841225226</v>
      </c>
    </row>
    <row r="400" spans="8:10" x14ac:dyDescent="0.25">
      <c r="H400" s="21">
        <v>394</v>
      </c>
      <c r="I400" s="24">
        <f t="shared" si="7"/>
        <v>34470959415.544205</v>
      </c>
      <c r="J400" s="25">
        <f>NPV($B$9,$I$7:I400)</f>
        <v>54.107156841267347</v>
      </c>
    </row>
    <row r="401" spans="8:11" x14ac:dyDescent="0.25">
      <c r="H401" s="21">
        <v>395</v>
      </c>
      <c r="I401" s="24">
        <f t="shared" si="7"/>
        <v>36539216980.47686</v>
      </c>
      <c r="J401" s="25">
        <f>NPV($B$9,$I$7:I401)</f>
        <v>54.10715684130686</v>
      </c>
    </row>
    <row r="402" spans="8:11" x14ac:dyDescent="0.25">
      <c r="H402" s="21">
        <v>396</v>
      </c>
      <c r="I402" s="24">
        <f t="shared" si="7"/>
        <v>38731569999.305473</v>
      </c>
      <c r="J402" s="25">
        <f>NPV($B$9,$I$7:I402)</f>
        <v>54.107156841343929</v>
      </c>
    </row>
    <row r="403" spans="8:11" x14ac:dyDescent="0.25">
      <c r="H403" s="21">
        <v>397</v>
      </c>
      <c r="I403" s="24">
        <f t="shared" si="7"/>
        <v>41055464199.263802</v>
      </c>
      <c r="J403" s="25">
        <f>NPV($B$9,$I$7:I403)</f>
        <v>54.107156841378703</v>
      </c>
    </row>
    <row r="404" spans="8:11" x14ac:dyDescent="0.25">
      <c r="H404" s="21">
        <v>398</v>
      </c>
      <c r="I404" s="24">
        <f t="shared" si="7"/>
        <v>43518792051.219635</v>
      </c>
      <c r="J404" s="25">
        <f>NPV($B$9,$I$7:I404)</f>
        <v>54.107156841411317</v>
      </c>
    </row>
    <row r="405" spans="8:11" x14ac:dyDescent="0.25">
      <c r="H405" s="21">
        <v>399</v>
      </c>
      <c r="I405" s="24">
        <f t="shared" si="7"/>
        <v>46129919574.292816</v>
      </c>
      <c r="J405" s="25">
        <f>NPV($B$9,$I$7:I405)</f>
        <v>54.107156841441913</v>
      </c>
    </row>
    <row r="406" spans="8:11" x14ac:dyDescent="0.25">
      <c r="H406" s="21">
        <v>400</v>
      </c>
      <c r="I406" s="24">
        <f t="shared" si="7"/>
        <v>48897714748.750389</v>
      </c>
      <c r="J406" s="25">
        <f>NPV($B$9,$I$7:I406)</f>
        <v>54.107156841470619</v>
      </c>
      <c r="K406" s="118"/>
    </row>
  </sheetData>
  <mergeCells count="4">
    <mergeCell ref="A33:A34"/>
    <mergeCell ref="A37:A38"/>
    <mergeCell ref="A41:A42"/>
    <mergeCell ref="A45:A46"/>
  </mergeCells>
  <printOptions horizontalCentered="1" verticalCentered="1" gridLines="1"/>
  <pageMargins left="0.75" right="0.75" top="1" bottom="1" header="0.5" footer="0.5"/>
  <pageSetup scale="15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7</xdr:col>
                <xdr:colOff>28575</xdr:colOff>
                <xdr:row>0</xdr:row>
                <xdr:rowOff>19050</xdr:rowOff>
              </from>
              <to>
                <xdr:col>13</xdr:col>
                <xdr:colOff>219075</xdr:colOff>
                <xdr:row>2</xdr:row>
                <xdr:rowOff>152400</xdr:rowOff>
              </to>
            </anchor>
          </objectPr>
        </oleObject>
      </mc:Choice>
      <mc:Fallback>
        <oleObject progId="Equation.3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opLeftCell="A22" zoomScaleNormal="100" workbookViewId="0">
      <selection activeCell="F32" sqref="F32"/>
    </sheetView>
  </sheetViews>
  <sheetFormatPr defaultRowHeight="12.75" x14ac:dyDescent="0.2"/>
  <cols>
    <col min="2" max="2" width="16.5" customWidth="1"/>
    <col min="3" max="3" width="15.5" customWidth="1"/>
    <col min="4" max="4" width="16.5" customWidth="1"/>
    <col min="5" max="5" width="16.1640625" customWidth="1"/>
    <col min="6" max="6" width="14.83203125" customWidth="1"/>
    <col min="9" max="9" width="4.33203125" customWidth="1"/>
    <col min="10" max="10" width="36" customWidth="1"/>
    <col min="11" max="11" width="3" customWidth="1"/>
    <col min="12" max="17" width="11.83203125" customWidth="1"/>
  </cols>
  <sheetData>
    <row r="1" spans="1:8" ht="19.5" thickBot="1" x14ac:dyDescent="0.35">
      <c r="A1" s="125" t="s">
        <v>81</v>
      </c>
      <c r="B1" s="126"/>
      <c r="C1" s="126"/>
      <c r="D1" s="126"/>
      <c r="E1" s="126"/>
      <c r="F1" s="126"/>
      <c r="G1" s="127"/>
      <c r="H1" s="84"/>
    </row>
    <row r="2" spans="1:8" x14ac:dyDescent="0.2">
      <c r="A2" s="119"/>
      <c r="B2" s="120"/>
      <c r="C2" s="120"/>
      <c r="D2" s="120"/>
      <c r="E2" s="120"/>
      <c r="F2" s="120"/>
      <c r="G2" s="120"/>
      <c r="H2" s="121"/>
    </row>
    <row r="3" spans="1:8" x14ac:dyDescent="0.2">
      <c r="A3" s="85"/>
      <c r="B3" s="36"/>
      <c r="C3" s="36"/>
      <c r="D3" s="36"/>
      <c r="E3" s="36"/>
      <c r="F3" s="36"/>
      <c r="G3" s="36"/>
      <c r="H3" s="128"/>
    </row>
    <row r="4" spans="1:8" x14ac:dyDescent="0.2">
      <c r="A4" s="85"/>
      <c r="B4" s="36"/>
      <c r="C4" s="36"/>
      <c r="D4" s="36"/>
      <c r="E4" s="36"/>
      <c r="F4" s="36"/>
      <c r="G4" s="36"/>
      <c r="H4" s="128"/>
    </row>
    <row r="5" spans="1:8" x14ac:dyDescent="0.2">
      <c r="A5" s="85"/>
      <c r="B5" s="36"/>
      <c r="C5" s="36"/>
      <c r="D5" s="36"/>
      <c r="E5" s="36"/>
      <c r="F5" s="36"/>
      <c r="G5" s="36"/>
      <c r="H5" s="128"/>
    </row>
    <row r="6" spans="1:8" x14ac:dyDescent="0.2">
      <c r="A6" s="85"/>
      <c r="B6" s="36"/>
      <c r="C6" s="36"/>
      <c r="D6" s="36"/>
      <c r="E6" s="36"/>
      <c r="F6" s="36"/>
      <c r="G6" s="36"/>
      <c r="H6" s="128"/>
    </row>
    <row r="7" spans="1:8" x14ac:dyDescent="0.2">
      <c r="A7" s="85"/>
      <c r="B7" s="36"/>
      <c r="C7" s="36"/>
      <c r="D7" s="36"/>
      <c r="E7" s="36"/>
      <c r="F7" s="36"/>
      <c r="G7" s="36"/>
      <c r="H7" s="128"/>
    </row>
    <row r="8" spans="1:8" x14ac:dyDescent="0.2">
      <c r="A8" s="85"/>
      <c r="B8" s="36"/>
      <c r="C8" s="36"/>
      <c r="D8" s="36"/>
      <c r="E8" s="36"/>
      <c r="F8" s="36"/>
      <c r="G8" s="36"/>
      <c r="H8" s="128"/>
    </row>
    <row r="9" spans="1:8" x14ac:dyDescent="0.2">
      <c r="A9" s="85"/>
      <c r="B9" s="36"/>
      <c r="C9" s="36"/>
      <c r="D9" s="36"/>
      <c r="E9" s="36"/>
      <c r="F9" s="36"/>
      <c r="G9" s="36"/>
      <c r="H9" s="128"/>
    </row>
    <row r="10" spans="1:8" x14ac:dyDescent="0.2">
      <c r="A10" s="85"/>
      <c r="B10" s="36"/>
      <c r="C10" s="36"/>
      <c r="D10" s="36"/>
      <c r="E10" s="36"/>
      <c r="F10" s="36"/>
      <c r="G10" s="36"/>
      <c r="H10" s="128"/>
    </row>
    <row r="11" spans="1:8" x14ac:dyDescent="0.2">
      <c r="A11" s="85"/>
      <c r="B11" s="36"/>
      <c r="C11" s="36"/>
      <c r="D11" s="36"/>
      <c r="E11" s="36"/>
      <c r="F11" s="36"/>
      <c r="G11" s="36"/>
      <c r="H11" s="128"/>
    </row>
    <row r="12" spans="1:8" x14ac:dyDescent="0.2">
      <c r="A12" s="85"/>
      <c r="B12" s="36"/>
      <c r="C12" s="36"/>
      <c r="D12" s="36"/>
      <c r="E12" s="36"/>
      <c r="F12" s="36"/>
      <c r="G12" s="36"/>
      <c r="H12" s="128"/>
    </row>
    <row r="13" spans="1:8" x14ac:dyDescent="0.2">
      <c r="A13" s="85"/>
      <c r="B13" s="36"/>
      <c r="C13" s="36"/>
      <c r="D13" s="36"/>
      <c r="E13" s="36"/>
      <c r="F13" s="36"/>
      <c r="G13" s="36"/>
      <c r="H13" s="128"/>
    </row>
    <row r="14" spans="1:8" x14ac:dyDescent="0.2">
      <c r="A14" s="85"/>
      <c r="B14" s="36"/>
      <c r="C14" s="36"/>
      <c r="D14" s="36"/>
      <c r="E14" s="36"/>
      <c r="F14" s="36"/>
      <c r="G14" s="36"/>
      <c r="H14" s="128"/>
    </row>
    <row r="15" spans="1:8" x14ac:dyDescent="0.2">
      <c r="A15" s="85"/>
      <c r="B15" s="36"/>
      <c r="C15" s="36"/>
      <c r="D15" s="36"/>
      <c r="E15" s="36"/>
      <c r="F15" s="36"/>
      <c r="G15" s="36"/>
      <c r="H15" s="128"/>
    </row>
    <row r="16" spans="1:8" x14ac:dyDescent="0.2">
      <c r="A16" s="85"/>
      <c r="B16" s="36"/>
      <c r="C16" s="36"/>
      <c r="D16" s="36"/>
      <c r="E16" s="36"/>
      <c r="F16" s="36"/>
      <c r="G16" s="36"/>
      <c r="H16" s="128"/>
    </row>
    <row r="17" spans="1:8" ht="13.5" thickBot="1" x14ac:dyDescent="0.25">
      <c r="A17" s="122"/>
      <c r="B17" s="123"/>
      <c r="C17" s="123"/>
      <c r="D17" s="123"/>
      <c r="E17" s="123"/>
      <c r="F17" s="123"/>
      <c r="G17" s="123"/>
      <c r="H17" s="124"/>
    </row>
    <row r="18" spans="1:8" ht="15.75" thickBot="1" x14ac:dyDescent="0.3">
      <c r="A18" s="48" t="s">
        <v>3</v>
      </c>
      <c r="B18" s="104"/>
      <c r="C18" s="104"/>
      <c r="D18" s="104"/>
      <c r="E18" s="105"/>
      <c r="F18" s="6"/>
    </row>
    <row r="19" spans="1:8" ht="15" x14ac:dyDescent="0.25">
      <c r="A19" s="106" t="s">
        <v>82</v>
      </c>
      <c r="B19" s="107">
        <v>0.1</v>
      </c>
      <c r="C19" s="65"/>
      <c r="D19" s="65"/>
      <c r="E19" s="108"/>
      <c r="F19" s="6"/>
    </row>
    <row r="20" spans="1:8" ht="17.25" x14ac:dyDescent="0.3">
      <c r="A20" s="106" t="s">
        <v>90</v>
      </c>
      <c r="B20" s="37">
        <v>40</v>
      </c>
      <c r="C20" s="65"/>
      <c r="D20" s="65"/>
      <c r="E20" s="108"/>
      <c r="F20" s="6"/>
    </row>
    <row r="21" spans="1:8" ht="15" x14ac:dyDescent="0.25">
      <c r="A21" s="106" t="s">
        <v>86</v>
      </c>
      <c r="B21" s="37">
        <v>10</v>
      </c>
      <c r="C21" s="65"/>
      <c r="D21" s="65"/>
      <c r="E21" s="108"/>
      <c r="F21" s="6"/>
    </row>
    <row r="22" spans="1:8" ht="15" x14ac:dyDescent="0.25">
      <c r="A22" s="106" t="s">
        <v>84</v>
      </c>
      <c r="B22" s="107">
        <v>0.06</v>
      </c>
      <c r="C22" s="65"/>
      <c r="D22" s="65"/>
      <c r="E22" s="108"/>
      <c r="F22" s="6"/>
    </row>
    <row r="23" spans="1:8" ht="15.75" thickBot="1" x14ac:dyDescent="0.3">
      <c r="A23" s="106"/>
      <c r="B23" s="107"/>
      <c r="C23" s="65"/>
      <c r="D23" s="65"/>
      <c r="E23" s="108"/>
      <c r="F23" s="6"/>
    </row>
    <row r="24" spans="1:8" ht="15" x14ac:dyDescent="0.25">
      <c r="A24" s="109" t="s">
        <v>21</v>
      </c>
      <c r="B24" s="110">
        <v>0</v>
      </c>
      <c r="C24" s="110">
        <v>1</v>
      </c>
      <c r="D24" s="110">
        <v>2</v>
      </c>
      <c r="E24" s="111">
        <v>3</v>
      </c>
      <c r="F24" s="6"/>
    </row>
    <row r="25" spans="1:8" ht="15.75" thickBot="1" x14ac:dyDescent="0.3">
      <c r="A25" s="112" t="s">
        <v>34</v>
      </c>
      <c r="B25" s="113" t="s">
        <v>26</v>
      </c>
      <c r="C25" s="114">
        <v>-5</v>
      </c>
      <c r="D25" s="114">
        <v>10</v>
      </c>
      <c r="E25" s="115">
        <v>20</v>
      </c>
      <c r="F25" s="6"/>
    </row>
    <row r="26" spans="1:8" ht="15.75" thickBot="1" x14ac:dyDescent="0.3">
      <c r="A26" s="6"/>
      <c r="B26" s="6"/>
      <c r="C26" s="6"/>
      <c r="D26" s="6"/>
      <c r="E26" s="6"/>
      <c r="F26" s="6"/>
    </row>
    <row r="27" spans="1:8" ht="15.75" thickBot="1" x14ac:dyDescent="0.3">
      <c r="A27" s="48" t="s">
        <v>92</v>
      </c>
      <c r="B27" s="104"/>
      <c r="C27" s="104"/>
      <c r="D27" s="104"/>
      <c r="E27" s="105"/>
      <c r="F27" s="6"/>
    </row>
    <row r="28" spans="1:8" ht="15" x14ac:dyDescent="0.25">
      <c r="A28" s="276"/>
      <c r="B28" s="51"/>
      <c r="C28" s="51"/>
      <c r="D28" s="51"/>
      <c r="E28" s="51"/>
      <c r="F28" s="6"/>
    </row>
    <row r="29" spans="1:8" ht="15" x14ac:dyDescent="0.25">
      <c r="A29" s="276"/>
      <c r="B29" s="51"/>
      <c r="C29" s="51"/>
      <c r="D29" s="51"/>
      <c r="E29" s="51"/>
      <c r="F29" s="6"/>
    </row>
    <row r="30" spans="1:8" ht="15" x14ac:dyDescent="0.25">
      <c r="A30" s="276"/>
      <c r="B30" s="51"/>
      <c r="C30" s="51"/>
      <c r="D30" s="51"/>
      <c r="E30" s="51"/>
      <c r="F30" s="6"/>
    </row>
    <row r="31" spans="1:8" ht="15" x14ac:dyDescent="0.25">
      <c r="A31" s="276"/>
      <c r="B31" s="276">
        <f>E25*(1+B22)/(B19-B22)</f>
        <v>530</v>
      </c>
      <c r="C31" s="353"/>
      <c r="D31" s="276"/>
      <c r="E31" s="51"/>
      <c r="F31" s="6"/>
    </row>
    <row r="32" spans="1:8" ht="15" x14ac:dyDescent="0.25">
      <c r="A32" s="6"/>
      <c r="B32" s="6"/>
      <c r="C32" s="6"/>
      <c r="D32" s="6"/>
      <c r="E32" s="6"/>
      <c r="F32" s="6"/>
    </row>
    <row r="33" spans="1:6" ht="15" x14ac:dyDescent="0.2">
      <c r="A33" s="354" t="s">
        <v>21</v>
      </c>
      <c r="B33" s="354" t="s">
        <v>85</v>
      </c>
      <c r="C33" s="42"/>
      <c r="D33" s="42"/>
      <c r="E33" s="42"/>
      <c r="F33" s="21"/>
    </row>
    <row r="34" spans="1:6" ht="15" x14ac:dyDescent="0.25">
      <c r="A34" s="355">
        <v>1</v>
      </c>
      <c r="B34" s="277">
        <f>C25</f>
        <v>-5</v>
      </c>
      <c r="C34" s="356"/>
      <c r="D34" s="356"/>
      <c r="E34" s="356"/>
      <c r="F34" s="118"/>
    </row>
    <row r="35" spans="1:6" ht="15" x14ac:dyDescent="0.25">
      <c r="A35" s="355">
        <v>2</v>
      </c>
      <c r="B35" s="355">
        <f>D25</f>
        <v>10</v>
      </c>
      <c r="C35" s="51"/>
      <c r="D35" s="51"/>
      <c r="E35" s="51"/>
      <c r="F35" s="6"/>
    </row>
    <row r="36" spans="1:6" ht="15" x14ac:dyDescent="0.25">
      <c r="A36" s="357">
        <v>3</v>
      </c>
      <c r="B36" s="358">
        <f>E25+B31</f>
        <v>550</v>
      </c>
      <c r="C36" s="51"/>
      <c r="D36" s="51"/>
      <c r="E36" s="51"/>
      <c r="F36" s="6"/>
    </row>
    <row r="37" spans="1:6" ht="17.25" x14ac:dyDescent="0.3">
      <c r="A37" s="275" t="s">
        <v>188</v>
      </c>
      <c r="B37" s="359">
        <f>NPV($B$19,B34:B36)</f>
        <v>416.94214876033044</v>
      </c>
      <c r="C37" s="51" t="s">
        <v>247</v>
      </c>
      <c r="D37" s="51"/>
      <c r="E37" s="51"/>
      <c r="F37" s="6"/>
    </row>
    <row r="38" spans="1:6" ht="15" x14ac:dyDescent="0.25">
      <c r="A38" s="117"/>
      <c r="B38" s="117"/>
      <c r="C38" s="6"/>
      <c r="D38" s="6"/>
      <c r="E38" s="6"/>
      <c r="F38" s="6"/>
    </row>
    <row r="39" spans="1:6" ht="15" x14ac:dyDescent="0.25">
      <c r="A39" s="116"/>
      <c r="B39" s="44"/>
      <c r="C39" s="44"/>
      <c r="D39" s="276" t="str">
        <f>TEXT(B37,"$#,##0.00")&amp;" - "&amp;TEXT(B20,"#,##")&amp;" ="</f>
        <v>$416.94 - 40 =</v>
      </c>
      <c r="E39" s="360">
        <f>B37-B20</f>
        <v>376.94214876033044</v>
      </c>
    </row>
    <row r="40" spans="1:6" ht="15" x14ac:dyDescent="0.25">
      <c r="A40" s="44"/>
      <c r="B40" s="44"/>
      <c r="C40" s="44"/>
      <c r="D40" s="276"/>
      <c r="E40" s="276"/>
    </row>
    <row r="41" spans="1:6" ht="14.25" x14ac:dyDescent="0.2">
      <c r="A41" s="361" t="s">
        <v>91</v>
      </c>
      <c r="B41" s="116"/>
      <c r="C41" s="116"/>
      <c r="D41" s="276" t="str">
        <f>TEXT(E39,"$#,##0.00")&amp;" / "&amp;TEXT(B21,"#,##")&amp;" ="</f>
        <v>$376.94 / 10 =</v>
      </c>
      <c r="E41" s="360">
        <f>E39/B21</f>
        <v>37.694214876033044</v>
      </c>
    </row>
    <row r="43" spans="1:6" s="20" customFormat="1" x14ac:dyDescent="0.2"/>
    <row r="44" spans="1:6" s="20" customFormat="1" x14ac:dyDescent="0.2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"/>
  <sheetViews>
    <sheetView showGridLines="0" tabSelected="1" zoomScaleNormal="100" zoomScaleSheetLayoutView="100" workbookViewId="0">
      <pane xSplit="5" ySplit="1" topLeftCell="F305" activePane="bottomRight" state="frozen"/>
      <selection pane="topRight" activeCell="F1" sqref="F1"/>
      <selection pane="bottomLeft" activeCell="A2" sqref="A2"/>
      <selection pane="bottomRight" activeCell="H270" sqref="H270"/>
    </sheetView>
  </sheetViews>
  <sheetFormatPr defaultColWidth="12.83203125" defaultRowHeight="15.75" outlineLevelRow="1" x14ac:dyDescent="0.25"/>
  <cols>
    <col min="1" max="1" width="12.83203125" style="133" customWidth="1"/>
    <col min="2" max="2" width="15.5" style="138" customWidth="1"/>
    <col min="3" max="3" width="20.5" style="133" customWidth="1"/>
    <col min="4" max="4" width="15.1640625" style="133" customWidth="1"/>
    <col min="5" max="5" width="20.6640625" style="133" customWidth="1"/>
    <col min="6" max="6" width="17.6640625" style="133" bestFit="1" customWidth="1"/>
    <col min="7" max="7" width="12.83203125" style="133" customWidth="1"/>
    <col min="8" max="8" width="14.5" style="133" customWidth="1"/>
    <col min="9" max="10" width="12.83203125" style="133"/>
    <col min="11" max="11" width="14.83203125" style="133" customWidth="1"/>
    <col min="12" max="256" width="12.83203125" style="133"/>
    <col min="257" max="257" width="12.83203125" style="133" customWidth="1"/>
    <col min="258" max="258" width="15.5" style="133" customWidth="1"/>
    <col min="259" max="259" width="14.33203125" style="133" customWidth="1"/>
    <col min="260" max="260" width="13.83203125" style="133" customWidth="1"/>
    <col min="261" max="263" width="12.83203125" style="133" customWidth="1"/>
    <col min="264" max="264" width="14.5" style="133" customWidth="1"/>
    <col min="265" max="512" width="12.83203125" style="133"/>
    <col min="513" max="513" width="12.83203125" style="133" customWidth="1"/>
    <col min="514" max="514" width="15.5" style="133" customWidth="1"/>
    <col min="515" max="515" width="14.33203125" style="133" customWidth="1"/>
    <col min="516" max="516" width="13.83203125" style="133" customWidth="1"/>
    <col min="517" max="519" width="12.83203125" style="133" customWidth="1"/>
    <col min="520" max="520" width="14.5" style="133" customWidth="1"/>
    <col min="521" max="768" width="12.83203125" style="133"/>
    <col min="769" max="769" width="12.83203125" style="133" customWidth="1"/>
    <col min="770" max="770" width="15.5" style="133" customWidth="1"/>
    <col min="771" max="771" width="14.33203125" style="133" customWidth="1"/>
    <col min="772" max="772" width="13.83203125" style="133" customWidth="1"/>
    <col min="773" max="775" width="12.83203125" style="133" customWidth="1"/>
    <col min="776" max="776" width="14.5" style="133" customWidth="1"/>
    <col min="777" max="1024" width="12.83203125" style="133"/>
    <col min="1025" max="1025" width="12.83203125" style="133" customWidth="1"/>
    <col min="1026" max="1026" width="15.5" style="133" customWidth="1"/>
    <col min="1027" max="1027" width="14.33203125" style="133" customWidth="1"/>
    <col min="1028" max="1028" width="13.83203125" style="133" customWidth="1"/>
    <col min="1029" max="1031" width="12.83203125" style="133" customWidth="1"/>
    <col min="1032" max="1032" width="14.5" style="133" customWidth="1"/>
    <col min="1033" max="1280" width="12.83203125" style="133"/>
    <col min="1281" max="1281" width="12.83203125" style="133" customWidth="1"/>
    <col min="1282" max="1282" width="15.5" style="133" customWidth="1"/>
    <col min="1283" max="1283" width="14.33203125" style="133" customWidth="1"/>
    <col min="1284" max="1284" width="13.83203125" style="133" customWidth="1"/>
    <col min="1285" max="1287" width="12.83203125" style="133" customWidth="1"/>
    <col min="1288" max="1288" width="14.5" style="133" customWidth="1"/>
    <col min="1289" max="1536" width="12.83203125" style="133"/>
    <col min="1537" max="1537" width="12.83203125" style="133" customWidth="1"/>
    <col min="1538" max="1538" width="15.5" style="133" customWidth="1"/>
    <col min="1539" max="1539" width="14.33203125" style="133" customWidth="1"/>
    <col min="1540" max="1540" width="13.83203125" style="133" customWidth="1"/>
    <col min="1541" max="1543" width="12.83203125" style="133" customWidth="1"/>
    <col min="1544" max="1544" width="14.5" style="133" customWidth="1"/>
    <col min="1545" max="1792" width="12.83203125" style="133"/>
    <col min="1793" max="1793" width="12.83203125" style="133" customWidth="1"/>
    <col min="1794" max="1794" width="15.5" style="133" customWidth="1"/>
    <col min="1795" max="1795" width="14.33203125" style="133" customWidth="1"/>
    <col min="1796" max="1796" width="13.83203125" style="133" customWidth="1"/>
    <col min="1797" max="1799" width="12.83203125" style="133" customWidth="1"/>
    <col min="1800" max="1800" width="14.5" style="133" customWidth="1"/>
    <col min="1801" max="2048" width="12.83203125" style="133"/>
    <col min="2049" max="2049" width="12.83203125" style="133" customWidth="1"/>
    <col min="2050" max="2050" width="15.5" style="133" customWidth="1"/>
    <col min="2051" max="2051" width="14.33203125" style="133" customWidth="1"/>
    <col min="2052" max="2052" width="13.83203125" style="133" customWidth="1"/>
    <col min="2053" max="2055" width="12.83203125" style="133" customWidth="1"/>
    <col min="2056" max="2056" width="14.5" style="133" customWidth="1"/>
    <col min="2057" max="2304" width="12.83203125" style="133"/>
    <col min="2305" max="2305" width="12.83203125" style="133" customWidth="1"/>
    <col min="2306" max="2306" width="15.5" style="133" customWidth="1"/>
    <col min="2307" max="2307" width="14.33203125" style="133" customWidth="1"/>
    <col min="2308" max="2308" width="13.83203125" style="133" customWidth="1"/>
    <col min="2309" max="2311" width="12.83203125" style="133" customWidth="1"/>
    <col min="2312" max="2312" width="14.5" style="133" customWidth="1"/>
    <col min="2313" max="2560" width="12.83203125" style="133"/>
    <col min="2561" max="2561" width="12.83203125" style="133" customWidth="1"/>
    <col min="2562" max="2562" width="15.5" style="133" customWidth="1"/>
    <col min="2563" max="2563" width="14.33203125" style="133" customWidth="1"/>
    <col min="2564" max="2564" width="13.83203125" style="133" customWidth="1"/>
    <col min="2565" max="2567" width="12.83203125" style="133" customWidth="1"/>
    <col min="2568" max="2568" width="14.5" style="133" customWidth="1"/>
    <col min="2569" max="2816" width="12.83203125" style="133"/>
    <col min="2817" max="2817" width="12.83203125" style="133" customWidth="1"/>
    <col min="2818" max="2818" width="15.5" style="133" customWidth="1"/>
    <col min="2819" max="2819" width="14.33203125" style="133" customWidth="1"/>
    <col min="2820" max="2820" width="13.83203125" style="133" customWidth="1"/>
    <col min="2821" max="2823" width="12.83203125" style="133" customWidth="1"/>
    <col min="2824" max="2824" width="14.5" style="133" customWidth="1"/>
    <col min="2825" max="3072" width="12.83203125" style="133"/>
    <col min="3073" max="3073" width="12.83203125" style="133" customWidth="1"/>
    <col min="3074" max="3074" width="15.5" style="133" customWidth="1"/>
    <col min="3075" max="3075" width="14.33203125" style="133" customWidth="1"/>
    <col min="3076" max="3076" width="13.83203125" style="133" customWidth="1"/>
    <col min="3077" max="3079" width="12.83203125" style="133" customWidth="1"/>
    <col min="3080" max="3080" width="14.5" style="133" customWidth="1"/>
    <col min="3081" max="3328" width="12.83203125" style="133"/>
    <col min="3329" max="3329" width="12.83203125" style="133" customWidth="1"/>
    <col min="3330" max="3330" width="15.5" style="133" customWidth="1"/>
    <col min="3331" max="3331" width="14.33203125" style="133" customWidth="1"/>
    <col min="3332" max="3332" width="13.83203125" style="133" customWidth="1"/>
    <col min="3333" max="3335" width="12.83203125" style="133" customWidth="1"/>
    <col min="3336" max="3336" width="14.5" style="133" customWidth="1"/>
    <col min="3337" max="3584" width="12.83203125" style="133"/>
    <col min="3585" max="3585" width="12.83203125" style="133" customWidth="1"/>
    <col min="3586" max="3586" width="15.5" style="133" customWidth="1"/>
    <col min="3587" max="3587" width="14.33203125" style="133" customWidth="1"/>
    <col min="3588" max="3588" width="13.83203125" style="133" customWidth="1"/>
    <col min="3589" max="3591" width="12.83203125" style="133" customWidth="1"/>
    <col min="3592" max="3592" width="14.5" style="133" customWidth="1"/>
    <col min="3593" max="3840" width="12.83203125" style="133"/>
    <col min="3841" max="3841" width="12.83203125" style="133" customWidth="1"/>
    <col min="3842" max="3842" width="15.5" style="133" customWidth="1"/>
    <col min="3843" max="3843" width="14.33203125" style="133" customWidth="1"/>
    <col min="3844" max="3844" width="13.83203125" style="133" customWidth="1"/>
    <col min="3845" max="3847" width="12.83203125" style="133" customWidth="1"/>
    <col min="3848" max="3848" width="14.5" style="133" customWidth="1"/>
    <col min="3849" max="4096" width="12.83203125" style="133"/>
    <col min="4097" max="4097" width="12.83203125" style="133" customWidth="1"/>
    <col min="4098" max="4098" width="15.5" style="133" customWidth="1"/>
    <col min="4099" max="4099" width="14.33203125" style="133" customWidth="1"/>
    <col min="4100" max="4100" width="13.83203125" style="133" customWidth="1"/>
    <col min="4101" max="4103" width="12.83203125" style="133" customWidth="1"/>
    <col min="4104" max="4104" width="14.5" style="133" customWidth="1"/>
    <col min="4105" max="4352" width="12.83203125" style="133"/>
    <col min="4353" max="4353" width="12.83203125" style="133" customWidth="1"/>
    <col min="4354" max="4354" width="15.5" style="133" customWidth="1"/>
    <col min="4355" max="4355" width="14.33203125" style="133" customWidth="1"/>
    <col min="4356" max="4356" width="13.83203125" style="133" customWidth="1"/>
    <col min="4357" max="4359" width="12.83203125" style="133" customWidth="1"/>
    <col min="4360" max="4360" width="14.5" style="133" customWidth="1"/>
    <col min="4361" max="4608" width="12.83203125" style="133"/>
    <col min="4609" max="4609" width="12.83203125" style="133" customWidth="1"/>
    <col min="4610" max="4610" width="15.5" style="133" customWidth="1"/>
    <col min="4611" max="4611" width="14.33203125" style="133" customWidth="1"/>
    <col min="4612" max="4612" width="13.83203125" style="133" customWidth="1"/>
    <col min="4613" max="4615" width="12.83203125" style="133" customWidth="1"/>
    <col min="4616" max="4616" width="14.5" style="133" customWidth="1"/>
    <col min="4617" max="4864" width="12.83203125" style="133"/>
    <col min="4865" max="4865" width="12.83203125" style="133" customWidth="1"/>
    <col min="4866" max="4866" width="15.5" style="133" customWidth="1"/>
    <col min="4867" max="4867" width="14.33203125" style="133" customWidth="1"/>
    <col min="4868" max="4868" width="13.83203125" style="133" customWidth="1"/>
    <col min="4869" max="4871" width="12.83203125" style="133" customWidth="1"/>
    <col min="4872" max="4872" width="14.5" style="133" customWidth="1"/>
    <col min="4873" max="5120" width="12.83203125" style="133"/>
    <col min="5121" max="5121" width="12.83203125" style="133" customWidth="1"/>
    <col min="5122" max="5122" width="15.5" style="133" customWidth="1"/>
    <col min="5123" max="5123" width="14.33203125" style="133" customWidth="1"/>
    <col min="5124" max="5124" width="13.83203125" style="133" customWidth="1"/>
    <col min="5125" max="5127" width="12.83203125" style="133" customWidth="1"/>
    <col min="5128" max="5128" width="14.5" style="133" customWidth="1"/>
    <col min="5129" max="5376" width="12.83203125" style="133"/>
    <col min="5377" max="5377" width="12.83203125" style="133" customWidth="1"/>
    <col min="5378" max="5378" width="15.5" style="133" customWidth="1"/>
    <col min="5379" max="5379" width="14.33203125" style="133" customWidth="1"/>
    <col min="5380" max="5380" width="13.83203125" style="133" customWidth="1"/>
    <col min="5381" max="5383" width="12.83203125" style="133" customWidth="1"/>
    <col min="5384" max="5384" width="14.5" style="133" customWidth="1"/>
    <col min="5385" max="5632" width="12.83203125" style="133"/>
    <col min="5633" max="5633" width="12.83203125" style="133" customWidth="1"/>
    <col min="5634" max="5634" width="15.5" style="133" customWidth="1"/>
    <col min="5635" max="5635" width="14.33203125" style="133" customWidth="1"/>
    <col min="5636" max="5636" width="13.83203125" style="133" customWidth="1"/>
    <col min="5637" max="5639" width="12.83203125" style="133" customWidth="1"/>
    <col min="5640" max="5640" width="14.5" style="133" customWidth="1"/>
    <col min="5641" max="5888" width="12.83203125" style="133"/>
    <col min="5889" max="5889" width="12.83203125" style="133" customWidth="1"/>
    <col min="5890" max="5890" width="15.5" style="133" customWidth="1"/>
    <col min="5891" max="5891" width="14.33203125" style="133" customWidth="1"/>
    <col min="5892" max="5892" width="13.83203125" style="133" customWidth="1"/>
    <col min="5893" max="5895" width="12.83203125" style="133" customWidth="1"/>
    <col min="5896" max="5896" width="14.5" style="133" customWidth="1"/>
    <col min="5897" max="6144" width="12.83203125" style="133"/>
    <col min="6145" max="6145" width="12.83203125" style="133" customWidth="1"/>
    <col min="6146" max="6146" width="15.5" style="133" customWidth="1"/>
    <col min="6147" max="6147" width="14.33203125" style="133" customWidth="1"/>
    <col min="6148" max="6148" width="13.83203125" style="133" customWidth="1"/>
    <col min="6149" max="6151" width="12.83203125" style="133" customWidth="1"/>
    <col min="6152" max="6152" width="14.5" style="133" customWidth="1"/>
    <col min="6153" max="6400" width="12.83203125" style="133"/>
    <col min="6401" max="6401" width="12.83203125" style="133" customWidth="1"/>
    <col min="6402" max="6402" width="15.5" style="133" customWidth="1"/>
    <col min="6403" max="6403" width="14.33203125" style="133" customWidth="1"/>
    <col min="6404" max="6404" width="13.83203125" style="133" customWidth="1"/>
    <col min="6405" max="6407" width="12.83203125" style="133" customWidth="1"/>
    <col min="6408" max="6408" width="14.5" style="133" customWidth="1"/>
    <col min="6409" max="6656" width="12.83203125" style="133"/>
    <col min="6657" max="6657" width="12.83203125" style="133" customWidth="1"/>
    <col min="6658" max="6658" width="15.5" style="133" customWidth="1"/>
    <col min="6659" max="6659" width="14.33203125" style="133" customWidth="1"/>
    <col min="6660" max="6660" width="13.83203125" style="133" customWidth="1"/>
    <col min="6661" max="6663" width="12.83203125" style="133" customWidth="1"/>
    <col min="6664" max="6664" width="14.5" style="133" customWidth="1"/>
    <col min="6665" max="6912" width="12.83203125" style="133"/>
    <col min="6913" max="6913" width="12.83203125" style="133" customWidth="1"/>
    <col min="6914" max="6914" width="15.5" style="133" customWidth="1"/>
    <col min="6915" max="6915" width="14.33203125" style="133" customWidth="1"/>
    <col min="6916" max="6916" width="13.83203125" style="133" customWidth="1"/>
    <col min="6917" max="6919" width="12.83203125" style="133" customWidth="1"/>
    <col min="6920" max="6920" width="14.5" style="133" customWidth="1"/>
    <col min="6921" max="7168" width="12.83203125" style="133"/>
    <col min="7169" max="7169" width="12.83203125" style="133" customWidth="1"/>
    <col min="7170" max="7170" width="15.5" style="133" customWidth="1"/>
    <col min="7171" max="7171" width="14.33203125" style="133" customWidth="1"/>
    <col min="7172" max="7172" width="13.83203125" style="133" customWidth="1"/>
    <col min="7173" max="7175" width="12.83203125" style="133" customWidth="1"/>
    <col min="7176" max="7176" width="14.5" style="133" customWidth="1"/>
    <col min="7177" max="7424" width="12.83203125" style="133"/>
    <col min="7425" max="7425" width="12.83203125" style="133" customWidth="1"/>
    <col min="7426" max="7426" width="15.5" style="133" customWidth="1"/>
    <col min="7427" max="7427" width="14.33203125" style="133" customWidth="1"/>
    <col min="7428" max="7428" width="13.83203125" style="133" customWidth="1"/>
    <col min="7429" max="7431" width="12.83203125" style="133" customWidth="1"/>
    <col min="7432" max="7432" width="14.5" style="133" customWidth="1"/>
    <col min="7433" max="7680" width="12.83203125" style="133"/>
    <col min="7681" max="7681" width="12.83203125" style="133" customWidth="1"/>
    <col min="7682" max="7682" width="15.5" style="133" customWidth="1"/>
    <col min="7683" max="7683" width="14.33203125" style="133" customWidth="1"/>
    <col min="7684" max="7684" width="13.83203125" style="133" customWidth="1"/>
    <col min="7685" max="7687" width="12.83203125" style="133" customWidth="1"/>
    <col min="7688" max="7688" width="14.5" style="133" customWidth="1"/>
    <col min="7689" max="7936" width="12.83203125" style="133"/>
    <col min="7937" max="7937" width="12.83203125" style="133" customWidth="1"/>
    <col min="7938" max="7938" width="15.5" style="133" customWidth="1"/>
    <col min="7939" max="7939" width="14.33203125" style="133" customWidth="1"/>
    <col min="7940" max="7940" width="13.83203125" style="133" customWidth="1"/>
    <col min="7941" max="7943" width="12.83203125" style="133" customWidth="1"/>
    <col min="7944" max="7944" width="14.5" style="133" customWidth="1"/>
    <col min="7945" max="8192" width="12.83203125" style="133"/>
    <col min="8193" max="8193" width="12.83203125" style="133" customWidth="1"/>
    <col min="8194" max="8194" width="15.5" style="133" customWidth="1"/>
    <col min="8195" max="8195" width="14.33203125" style="133" customWidth="1"/>
    <col min="8196" max="8196" width="13.83203125" style="133" customWidth="1"/>
    <col min="8197" max="8199" width="12.83203125" style="133" customWidth="1"/>
    <col min="8200" max="8200" width="14.5" style="133" customWidth="1"/>
    <col min="8201" max="8448" width="12.83203125" style="133"/>
    <col min="8449" max="8449" width="12.83203125" style="133" customWidth="1"/>
    <col min="8450" max="8450" width="15.5" style="133" customWidth="1"/>
    <col min="8451" max="8451" width="14.33203125" style="133" customWidth="1"/>
    <col min="8452" max="8452" width="13.83203125" style="133" customWidth="1"/>
    <col min="8453" max="8455" width="12.83203125" style="133" customWidth="1"/>
    <col min="8456" max="8456" width="14.5" style="133" customWidth="1"/>
    <col min="8457" max="8704" width="12.83203125" style="133"/>
    <col min="8705" max="8705" width="12.83203125" style="133" customWidth="1"/>
    <col min="8706" max="8706" width="15.5" style="133" customWidth="1"/>
    <col min="8707" max="8707" width="14.33203125" style="133" customWidth="1"/>
    <col min="8708" max="8708" width="13.83203125" style="133" customWidth="1"/>
    <col min="8709" max="8711" width="12.83203125" style="133" customWidth="1"/>
    <col min="8712" max="8712" width="14.5" style="133" customWidth="1"/>
    <col min="8713" max="8960" width="12.83203125" style="133"/>
    <col min="8961" max="8961" width="12.83203125" style="133" customWidth="1"/>
    <col min="8962" max="8962" width="15.5" style="133" customWidth="1"/>
    <col min="8963" max="8963" width="14.33203125" style="133" customWidth="1"/>
    <col min="8964" max="8964" width="13.83203125" style="133" customWidth="1"/>
    <col min="8965" max="8967" width="12.83203125" style="133" customWidth="1"/>
    <col min="8968" max="8968" width="14.5" style="133" customWidth="1"/>
    <col min="8969" max="9216" width="12.83203125" style="133"/>
    <col min="9217" max="9217" width="12.83203125" style="133" customWidth="1"/>
    <col min="9218" max="9218" width="15.5" style="133" customWidth="1"/>
    <col min="9219" max="9219" width="14.33203125" style="133" customWidth="1"/>
    <col min="9220" max="9220" width="13.83203125" style="133" customWidth="1"/>
    <col min="9221" max="9223" width="12.83203125" style="133" customWidth="1"/>
    <col min="9224" max="9224" width="14.5" style="133" customWidth="1"/>
    <col min="9225" max="9472" width="12.83203125" style="133"/>
    <col min="9473" max="9473" width="12.83203125" style="133" customWidth="1"/>
    <col min="9474" max="9474" width="15.5" style="133" customWidth="1"/>
    <col min="9475" max="9475" width="14.33203125" style="133" customWidth="1"/>
    <col min="9476" max="9476" width="13.83203125" style="133" customWidth="1"/>
    <col min="9477" max="9479" width="12.83203125" style="133" customWidth="1"/>
    <col min="9480" max="9480" width="14.5" style="133" customWidth="1"/>
    <col min="9481" max="9728" width="12.83203125" style="133"/>
    <col min="9729" max="9729" width="12.83203125" style="133" customWidth="1"/>
    <col min="9730" max="9730" width="15.5" style="133" customWidth="1"/>
    <col min="9731" max="9731" width="14.33203125" style="133" customWidth="1"/>
    <col min="9732" max="9732" width="13.83203125" style="133" customWidth="1"/>
    <col min="9733" max="9735" width="12.83203125" style="133" customWidth="1"/>
    <col min="9736" max="9736" width="14.5" style="133" customWidth="1"/>
    <col min="9737" max="9984" width="12.83203125" style="133"/>
    <col min="9985" max="9985" width="12.83203125" style="133" customWidth="1"/>
    <col min="9986" max="9986" width="15.5" style="133" customWidth="1"/>
    <col min="9987" max="9987" width="14.33203125" style="133" customWidth="1"/>
    <col min="9988" max="9988" width="13.83203125" style="133" customWidth="1"/>
    <col min="9989" max="9991" width="12.83203125" style="133" customWidth="1"/>
    <col min="9992" max="9992" width="14.5" style="133" customWidth="1"/>
    <col min="9993" max="10240" width="12.83203125" style="133"/>
    <col min="10241" max="10241" width="12.83203125" style="133" customWidth="1"/>
    <col min="10242" max="10242" width="15.5" style="133" customWidth="1"/>
    <col min="10243" max="10243" width="14.33203125" style="133" customWidth="1"/>
    <col min="10244" max="10244" width="13.83203125" style="133" customWidth="1"/>
    <col min="10245" max="10247" width="12.83203125" style="133" customWidth="1"/>
    <col min="10248" max="10248" width="14.5" style="133" customWidth="1"/>
    <col min="10249" max="10496" width="12.83203125" style="133"/>
    <col min="10497" max="10497" width="12.83203125" style="133" customWidth="1"/>
    <col min="10498" max="10498" width="15.5" style="133" customWidth="1"/>
    <col min="10499" max="10499" width="14.33203125" style="133" customWidth="1"/>
    <col min="10500" max="10500" width="13.83203125" style="133" customWidth="1"/>
    <col min="10501" max="10503" width="12.83203125" style="133" customWidth="1"/>
    <col min="10504" max="10504" width="14.5" style="133" customWidth="1"/>
    <col min="10505" max="10752" width="12.83203125" style="133"/>
    <col min="10753" max="10753" width="12.83203125" style="133" customWidth="1"/>
    <col min="10754" max="10754" width="15.5" style="133" customWidth="1"/>
    <col min="10755" max="10755" width="14.33203125" style="133" customWidth="1"/>
    <col min="10756" max="10756" width="13.83203125" style="133" customWidth="1"/>
    <col min="10757" max="10759" width="12.83203125" style="133" customWidth="1"/>
    <col min="10760" max="10760" width="14.5" style="133" customWidth="1"/>
    <col min="10761" max="11008" width="12.83203125" style="133"/>
    <col min="11009" max="11009" width="12.83203125" style="133" customWidth="1"/>
    <col min="11010" max="11010" width="15.5" style="133" customWidth="1"/>
    <col min="11011" max="11011" width="14.33203125" style="133" customWidth="1"/>
    <col min="11012" max="11012" width="13.83203125" style="133" customWidth="1"/>
    <col min="11013" max="11015" width="12.83203125" style="133" customWidth="1"/>
    <col min="11016" max="11016" width="14.5" style="133" customWidth="1"/>
    <col min="11017" max="11264" width="12.83203125" style="133"/>
    <col min="11265" max="11265" width="12.83203125" style="133" customWidth="1"/>
    <col min="11266" max="11266" width="15.5" style="133" customWidth="1"/>
    <col min="11267" max="11267" width="14.33203125" style="133" customWidth="1"/>
    <col min="11268" max="11268" width="13.83203125" style="133" customWidth="1"/>
    <col min="11269" max="11271" width="12.83203125" style="133" customWidth="1"/>
    <col min="11272" max="11272" width="14.5" style="133" customWidth="1"/>
    <col min="11273" max="11520" width="12.83203125" style="133"/>
    <col min="11521" max="11521" width="12.83203125" style="133" customWidth="1"/>
    <col min="11522" max="11522" width="15.5" style="133" customWidth="1"/>
    <col min="11523" max="11523" width="14.33203125" style="133" customWidth="1"/>
    <col min="11524" max="11524" width="13.83203125" style="133" customWidth="1"/>
    <col min="11525" max="11527" width="12.83203125" style="133" customWidth="1"/>
    <col min="11528" max="11528" width="14.5" style="133" customWidth="1"/>
    <col min="11529" max="11776" width="12.83203125" style="133"/>
    <col min="11777" max="11777" width="12.83203125" style="133" customWidth="1"/>
    <col min="11778" max="11778" width="15.5" style="133" customWidth="1"/>
    <col min="11779" max="11779" width="14.33203125" style="133" customWidth="1"/>
    <col min="11780" max="11780" width="13.83203125" style="133" customWidth="1"/>
    <col min="11781" max="11783" width="12.83203125" style="133" customWidth="1"/>
    <col min="11784" max="11784" width="14.5" style="133" customWidth="1"/>
    <col min="11785" max="12032" width="12.83203125" style="133"/>
    <col min="12033" max="12033" width="12.83203125" style="133" customWidth="1"/>
    <col min="12034" max="12034" width="15.5" style="133" customWidth="1"/>
    <col min="12035" max="12035" width="14.33203125" style="133" customWidth="1"/>
    <col min="12036" max="12036" width="13.83203125" style="133" customWidth="1"/>
    <col min="12037" max="12039" width="12.83203125" style="133" customWidth="1"/>
    <col min="12040" max="12040" width="14.5" style="133" customWidth="1"/>
    <col min="12041" max="12288" width="12.83203125" style="133"/>
    <col min="12289" max="12289" width="12.83203125" style="133" customWidth="1"/>
    <col min="12290" max="12290" width="15.5" style="133" customWidth="1"/>
    <col min="12291" max="12291" width="14.33203125" style="133" customWidth="1"/>
    <col min="12292" max="12292" width="13.83203125" style="133" customWidth="1"/>
    <col min="12293" max="12295" width="12.83203125" style="133" customWidth="1"/>
    <col min="12296" max="12296" width="14.5" style="133" customWidth="1"/>
    <col min="12297" max="12544" width="12.83203125" style="133"/>
    <col min="12545" max="12545" width="12.83203125" style="133" customWidth="1"/>
    <col min="12546" max="12546" width="15.5" style="133" customWidth="1"/>
    <col min="12547" max="12547" width="14.33203125" style="133" customWidth="1"/>
    <col min="12548" max="12548" width="13.83203125" style="133" customWidth="1"/>
    <col min="12549" max="12551" width="12.83203125" style="133" customWidth="1"/>
    <col min="12552" max="12552" width="14.5" style="133" customWidth="1"/>
    <col min="12553" max="12800" width="12.83203125" style="133"/>
    <col min="12801" max="12801" width="12.83203125" style="133" customWidth="1"/>
    <col min="12802" max="12802" width="15.5" style="133" customWidth="1"/>
    <col min="12803" max="12803" width="14.33203125" style="133" customWidth="1"/>
    <col min="12804" max="12804" width="13.83203125" style="133" customWidth="1"/>
    <col min="12805" max="12807" width="12.83203125" style="133" customWidth="1"/>
    <col min="12808" max="12808" width="14.5" style="133" customWidth="1"/>
    <col min="12809" max="13056" width="12.83203125" style="133"/>
    <col min="13057" max="13057" width="12.83203125" style="133" customWidth="1"/>
    <col min="13058" max="13058" width="15.5" style="133" customWidth="1"/>
    <col min="13059" max="13059" width="14.33203125" style="133" customWidth="1"/>
    <col min="13060" max="13060" width="13.83203125" style="133" customWidth="1"/>
    <col min="13061" max="13063" width="12.83203125" style="133" customWidth="1"/>
    <col min="13064" max="13064" width="14.5" style="133" customWidth="1"/>
    <col min="13065" max="13312" width="12.83203125" style="133"/>
    <col min="13313" max="13313" width="12.83203125" style="133" customWidth="1"/>
    <col min="13314" max="13314" width="15.5" style="133" customWidth="1"/>
    <col min="13315" max="13315" width="14.33203125" style="133" customWidth="1"/>
    <col min="13316" max="13316" width="13.83203125" style="133" customWidth="1"/>
    <col min="13317" max="13319" width="12.83203125" style="133" customWidth="1"/>
    <col min="13320" max="13320" width="14.5" style="133" customWidth="1"/>
    <col min="13321" max="13568" width="12.83203125" style="133"/>
    <col min="13569" max="13569" width="12.83203125" style="133" customWidth="1"/>
    <col min="13570" max="13570" width="15.5" style="133" customWidth="1"/>
    <col min="13571" max="13571" width="14.33203125" style="133" customWidth="1"/>
    <col min="13572" max="13572" width="13.83203125" style="133" customWidth="1"/>
    <col min="13573" max="13575" width="12.83203125" style="133" customWidth="1"/>
    <col min="13576" max="13576" width="14.5" style="133" customWidth="1"/>
    <col min="13577" max="13824" width="12.83203125" style="133"/>
    <col min="13825" max="13825" width="12.83203125" style="133" customWidth="1"/>
    <col min="13826" max="13826" width="15.5" style="133" customWidth="1"/>
    <col min="13827" max="13827" width="14.33203125" style="133" customWidth="1"/>
    <col min="13828" max="13828" width="13.83203125" style="133" customWidth="1"/>
    <col min="13829" max="13831" width="12.83203125" style="133" customWidth="1"/>
    <col min="13832" max="13832" width="14.5" style="133" customWidth="1"/>
    <col min="13833" max="14080" width="12.83203125" style="133"/>
    <col min="14081" max="14081" width="12.83203125" style="133" customWidth="1"/>
    <col min="14082" max="14082" width="15.5" style="133" customWidth="1"/>
    <col min="14083" max="14083" width="14.33203125" style="133" customWidth="1"/>
    <col min="14084" max="14084" width="13.83203125" style="133" customWidth="1"/>
    <col min="14085" max="14087" width="12.83203125" style="133" customWidth="1"/>
    <col min="14088" max="14088" width="14.5" style="133" customWidth="1"/>
    <col min="14089" max="14336" width="12.83203125" style="133"/>
    <col min="14337" max="14337" width="12.83203125" style="133" customWidth="1"/>
    <col min="14338" max="14338" width="15.5" style="133" customWidth="1"/>
    <col min="14339" max="14339" width="14.33203125" style="133" customWidth="1"/>
    <col min="14340" max="14340" width="13.83203125" style="133" customWidth="1"/>
    <col min="14341" max="14343" width="12.83203125" style="133" customWidth="1"/>
    <col min="14344" max="14344" width="14.5" style="133" customWidth="1"/>
    <col min="14345" max="14592" width="12.83203125" style="133"/>
    <col min="14593" max="14593" width="12.83203125" style="133" customWidth="1"/>
    <col min="14594" max="14594" width="15.5" style="133" customWidth="1"/>
    <col min="14595" max="14595" width="14.33203125" style="133" customWidth="1"/>
    <col min="14596" max="14596" width="13.83203125" style="133" customWidth="1"/>
    <col min="14597" max="14599" width="12.83203125" style="133" customWidth="1"/>
    <col min="14600" max="14600" width="14.5" style="133" customWidth="1"/>
    <col min="14601" max="14848" width="12.83203125" style="133"/>
    <col min="14849" max="14849" width="12.83203125" style="133" customWidth="1"/>
    <col min="14850" max="14850" width="15.5" style="133" customWidth="1"/>
    <col min="14851" max="14851" width="14.33203125" style="133" customWidth="1"/>
    <col min="14852" max="14852" width="13.83203125" style="133" customWidth="1"/>
    <col min="14853" max="14855" width="12.83203125" style="133" customWidth="1"/>
    <col min="14856" max="14856" width="14.5" style="133" customWidth="1"/>
    <col min="14857" max="15104" width="12.83203125" style="133"/>
    <col min="15105" max="15105" width="12.83203125" style="133" customWidth="1"/>
    <col min="15106" max="15106" width="15.5" style="133" customWidth="1"/>
    <col min="15107" max="15107" width="14.33203125" style="133" customWidth="1"/>
    <col min="15108" max="15108" width="13.83203125" style="133" customWidth="1"/>
    <col min="15109" max="15111" width="12.83203125" style="133" customWidth="1"/>
    <col min="15112" max="15112" width="14.5" style="133" customWidth="1"/>
    <col min="15113" max="15360" width="12.83203125" style="133"/>
    <col min="15361" max="15361" width="12.83203125" style="133" customWidth="1"/>
    <col min="15362" max="15362" width="15.5" style="133" customWidth="1"/>
    <col min="15363" max="15363" width="14.33203125" style="133" customWidth="1"/>
    <col min="15364" max="15364" width="13.83203125" style="133" customWidth="1"/>
    <col min="15365" max="15367" width="12.83203125" style="133" customWidth="1"/>
    <col min="15368" max="15368" width="14.5" style="133" customWidth="1"/>
    <col min="15369" max="15616" width="12.83203125" style="133"/>
    <col min="15617" max="15617" width="12.83203125" style="133" customWidth="1"/>
    <col min="15618" max="15618" width="15.5" style="133" customWidth="1"/>
    <col min="15619" max="15619" width="14.33203125" style="133" customWidth="1"/>
    <col min="15620" max="15620" width="13.83203125" style="133" customWidth="1"/>
    <col min="15621" max="15623" width="12.83203125" style="133" customWidth="1"/>
    <col min="15624" max="15624" width="14.5" style="133" customWidth="1"/>
    <col min="15625" max="15872" width="12.83203125" style="133"/>
    <col min="15873" max="15873" width="12.83203125" style="133" customWidth="1"/>
    <col min="15874" max="15874" width="15.5" style="133" customWidth="1"/>
    <col min="15875" max="15875" width="14.33203125" style="133" customWidth="1"/>
    <col min="15876" max="15876" width="13.83203125" style="133" customWidth="1"/>
    <col min="15877" max="15879" width="12.83203125" style="133" customWidth="1"/>
    <col min="15880" max="15880" width="14.5" style="133" customWidth="1"/>
    <col min="15881" max="16128" width="12.83203125" style="133"/>
    <col min="16129" max="16129" width="12.83203125" style="133" customWidth="1"/>
    <col min="16130" max="16130" width="15.5" style="133" customWidth="1"/>
    <col min="16131" max="16131" width="14.33203125" style="133" customWidth="1"/>
    <col min="16132" max="16132" width="13.83203125" style="133" customWidth="1"/>
    <col min="16133" max="16135" width="12.83203125" style="133" customWidth="1"/>
    <col min="16136" max="16136" width="14.5" style="133" customWidth="1"/>
    <col min="16137" max="16384" width="12.83203125" style="133"/>
  </cols>
  <sheetData>
    <row r="1" spans="1:11" ht="16.5" thickBot="1" x14ac:dyDescent="0.3">
      <c r="B1" s="135"/>
      <c r="C1" s="136"/>
      <c r="D1" s="136"/>
      <c r="E1" s="136"/>
      <c r="F1" s="137">
        <v>2004</v>
      </c>
      <c r="G1" s="137">
        <f>F1-1</f>
        <v>2003</v>
      </c>
      <c r="I1" s="134"/>
      <c r="J1" s="134"/>
      <c r="K1" s="129"/>
    </row>
    <row r="2" spans="1:11" x14ac:dyDescent="0.25">
      <c r="A2" s="133" t="s">
        <v>93</v>
      </c>
      <c r="F2" s="139">
        <v>30</v>
      </c>
      <c r="G2" s="139">
        <v>26</v>
      </c>
      <c r="I2" s="134"/>
    </row>
    <row r="3" spans="1:11" x14ac:dyDescent="0.25">
      <c r="A3" s="133" t="s">
        <v>94</v>
      </c>
      <c r="F3" s="140">
        <v>50</v>
      </c>
      <c r="G3" s="140">
        <v>50</v>
      </c>
      <c r="I3" s="134"/>
    </row>
    <row r="4" spans="1:11" x14ac:dyDescent="0.25">
      <c r="A4" s="133" t="s">
        <v>75</v>
      </c>
      <c r="F4" s="141">
        <v>0.4</v>
      </c>
      <c r="G4" s="141">
        <v>0.4</v>
      </c>
      <c r="I4" s="142"/>
    </row>
    <row r="5" spans="1:11" x14ac:dyDescent="0.25">
      <c r="A5" s="133" t="s">
        <v>113</v>
      </c>
      <c r="F5" s="143">
        <v>0.12</v>
      </c>
      <c r="G5" s="143">
        <v>0.11</v>
      </c>
      <c r="I5" s="134"/>
    </row>
    <row r="6" spans="1:11" ht="16.5" thickBot="1" x14ac:dyDescent="0.3">
      <c r="H6" s="144"/>
      <c r="I6" s="142"/>
    </row>
    <row r="7" spans="1:11" outlineLevel="1" x14ac:dyDescent="0.25">
      <c r="A7" s="145" t="s">
        <v>114</v>
      </c>
      <c r="B7" s="146"/>
      <c r="C7" s="147"/>
      <c r="D7" s="147"/>
      <c r="E7" s="147"/>
      <c r="F7" s="148"/>
      <c r="G7" s="149"/>
    </row>
    <row r="8" spans="1:11" outlineLevel="1" x14ac:dyDescent="0.25">
      <c r="A8" s="150" t="s">
        <v>95</v>
      </c>
      <c r="B8" s="151"/>
      <c r="C8" s="152"/>
      <c r="D8" s="152"/>
      <c r="E8" s="152"/>
      <c r="F8" s="153"/>
      <c r="G8" s="154"/>
    </row>
    <row r="9" spans="1:11" ht="16.5" outlineLevel="1" thickBot="1" x14ac:dyDescent="0.3">
      <c r="A9" s="155"/>
      <c r="B9" s="151"/>
      <c r="C9" s="151"/>
      <c r="D9" s="151"/>
      <c r="E9" s="151"/>
      <c r="F9" s="156">
        <f>F1</f>
        <v>2004</v>
      </c>
      <c r="G9" s="157">
        <f>G1</f>
        <v>2003</v>
      </c>
      <c r="H9" s="138"/>
    </row>
    <row r="10" spans="1:11" outlineLevel="1" x14ac:dyDescent="0.25">
      <c r="A10" s="158" t="s">
        <v>62</v>
      </c>
      <c r="B10" s="151"/>
      <c r="C10" s="153"/>
      <c r="D10" s="153"/>
      <c r="E10" s="153"/>
      <c r="F10" s="151"/>
      <c r="G10" s="159"/>
    </row>
    <row r="11" spans="1:11" outlineLevel="1" x14ac:dyDescent="0.25">
      <c r="A11" s="150" t="s">
        <v>96</v>
      </c>
      <c r="B11" s="151"/>
      <c r="C11" s="153"/>
      <c r="D11" s="153"/>
      <c r="E11" s="153"/>
      <c r="F11" s="160">
        <f>F82</f>
        <v>9.9800000000001035</v>
      </c>
      <c r="G11" s="161">
        <v>15</v>
      </c>
    </row>
    <row r="12" spans="1:11" outlineLevel="1" x14ac:dyDescent="0.25">
      <c r="A12" s="150" t="s">
        <v>97</v>
      </c>
      <c r="B12" s="151"/>
      <c r="C12" s="153"/>
      <c r="D12" s="153"/>
      <c r="E12" s="153"/>
      <c r="F12" s="160">
        <v>0</v>
      </c>
      <c r="G12" s="161">
        <v>65</v>
      </c>
    </row>
    <row r="13" spans="1:11" outlineLevel="1" x14ac:dyDescent="0.25">
      <c r="A13" s="150" t="s">
        <v>63</v>
      </c>
      <c r="B13" s="151"/>
      <c r="C13" s="153"/>
      <c r="D13" s="153"/>
      <c r="E13" s="153"/>
      <c r="F13" s="160">
        <v>375</v>
      </c>
      <c r="G13" s="161">
        <v>315</v>
      </c>
    </row>
    <row r="14" spans="1:11" outlineLevel="1" x14ac:dyDescent="0.25">
      <c r="A14" s="150" t="s">
        <v>64</v>
      </c>
      <c r="B14" s="151"/>
      <c r="C14" s="153"/>
      <c r="D14" s="153"/>
      <c r="E14" s="153"/>
      <c r="F14" s="162">
        <v>615</v>
      </c>
      <c r="G14" s="163">
        <v>415</v>
      </c>
    </row>
    <row r="15" spans="1:11" outlineLevel="1" x14ac:dyDescent="0.25">
      <c r="A15" s="150" t="s">
        <v>98</v>
      </c>
      <c r="B15" s="151"/>
      <c r="C15" s="153"/>
      <c r="D15" s="153"/>
      <c r="E15" s="153"/>
      <c r="F15" s="160">
        <f>SUM(F11:F14)</f>
        <v>999.98000000000013</v>
      </c>
      <c r="G15" s="161">
        <f>SUM(G11:G14)</f>
        <v>810</v>
      </c>
    </row>
    <row r="16" spans="1:11" outlineLevel="1" x14ac:dyDescent="0.25">
      <c r="A16" s="150" t="s">
        <v>146</v>
      </c>
      <c r="B16" s="151"/>
      <c r="C16" s="153"/>
      <c r="D16" s="153"/>
      <c r="E16" s="153"/>
      <c r="F16" s="160">
        <v>1230</v>
      </c>
      <c r="G16" s="161">
        <v>1000</v>
      </c>
    </row>
    <row r="17" spans="1:10" outlineLevel="1" x14ac:dyDescent="0.25">
      <c r="A17" s="164" t="s">
        <v>147</v>
      </c>
      <c r="B17" s="151"/>
      <c r="C17" s="153"/>
      <c r="D17" s="153"/>
      <c r="E17" s="153"/>
      <c r="F17" s="160">
        <f>G17+F41</f>
        <v>230</v>
      </c>
      <c r="G17" s="161">
        <v>130</v>
      </c>
    </row>
    <row r="18" spans="1:10" outlineLevel="1" x14ac:dyDescent="0.25">
      <c r="A18" s="150" t="s">
        <v>99</v>
      </c>
      <c r="B18" s="151"/>
      <c r="C18" s="153"/>
      <c r="D18" s="153"/>
      <c r="E18" s="153"/>
      <c r="F18" s="160">
        <v>1000</v>
      </c>
      <c r="G18" s="161">
        <v>870</v>
      </c>
      <c r="I18" s="165"/>
    </row>
    <row r="19" spans="1:10" ht="16.5" outlineLevel="1" thickBot="1" x14ac:dyDescent="0.3">
      <c r="A19" s="150" t="s">
        <v>65</v>
      </c>
      <c r="B19" s="151"/>
      <c r="C19" s="153"/>
      <c r="D19" s="153"/>
      <c r="E19" s="153"/>
      <c r="F19" s="166">
        <f>F15+F18</f>
        <v>1999.98</v>
      </c>
      <c r="G19" s="166">
        <f>G15+G18</f>
        <v>1680</v>
      </c>
      <c r="I19" s="167"/>
    </row>
    <row r="20" spans="1:10" ht="16.5" outlineLevel="1" thickTop="1" x14ac:dyDescent="0.25">
      <c r="A20" s="150"/>
      <c r="B20" s="151"/>
      <c r="C20" s="153"/>
      <c r="D20" s="153"/>
      <c r="E20" s="153"/>
      <c r="F20" s="160"/>
      <c r="G20" s="161"/>
      <c r="I20" s="167"/>
    </row>
    <row r="21" spans="1:10" outlineLevel="1" x14ac:dyDescent="0.25">
      <c r="A21" s="158" t="s">
        <v>66</v>
      </c>
      <c r="B21" s="151"/>
      <c r="C21" s="153"/>
      <c r="D21" s="153"/>
      <c r="E21" s="153"/>
      <c r="F21" s="160"/>
      <c r="G21" s="161"/>
    </row>
    <row r="22" spans="1:10" outlineLevel="1" x14ac:dyDescent="0.25">
      <c r="A22" s="150" t="s">
        <v>67</v>
      </c>
      <c r="B22" s="151"/>
      <c r="C22" s="153"/>
      <c r="D22" s="153"/>
      <c r="E22" s="153"/>
      <c r="F22" s="160">
        <v>60</v>
      </c>
      <c r="G22" s="161">
        <v>30</v>
      </c>
      <c r="I22" s="168"/>
    </row>
    <row r="23" spans="1:10" outlineLevel="1" x14ac:dyDescent="0.25">
      <c r="A23" s="150" t="s">
        <v>68</v>
      </c>
      <c r="B23" s="151"/>
      <c r="C23" s="153"/>
      <c r="D23" s="153"/>
      <c r="E23" s="153"/>
      <c r="F23" s="160">
        <v>110</v>
      </c>
      <c r="G23" s="161">
        <v>60</v>
      </c>
      <c r="I23" s="168"/>
    </row>
    <row r="24" spans="1:10" outlineLevel="1" x14ac:dyDescent="0.25">
      <c r="A24" s="150" t="s">
        <v>69</v>
      </c>
      <c r="B24" s="151"/>
      <c r="C24" s="153"/>
      <c r="D24" s="153"/>
      <c r="E24" s="153"/>
      <c r="F24" s="162">
        <v>140</v>
      </c>
      <c r="G24" s="163">
        <v>130</v>
      </c>
      <c r="I24" s="168"/>
    </row>
    <row r="25" spans="1:10" outlineLevel="1" x14ac:dyDescent="0.25">
      <c r="A25" s="150" t="s">
        <v>100</v>
      </c>
      <c r="B25" s="151"/>
      <c r="C25" s="153"/>
      <c r="D25" s="153"/>
      <c r="E25" s="153"/>
      <c r="F25" s="160">
        <f>SUM(F22:F24)</f>
        <v>310</v>
      </c>
      <c r="G25" s="161">
        <f>SUM(G22:G24)</f>
        <v>220</v>
      </c>
      <c r="I25" s="168"/>
    </row>
    <row r="26" spans="1:10" outlineLevel="1" x14ac:dyDescent="0.25">
      <c r="A26" s="150" t="s">
        <v>101</v>
      </c>
      <c r="B26" s="151"/>
      <c r="C26" s="153"/>
      <c r="D26" s="153"/>
      <c r="E26" s="153"/>
      <c r="F26" s="162">
        <v>754</v>
      </c>
      <c r="G26" s="163">
        <v>580</v>
      </c>
      <c r="I26" s="168"/>
    </row>
    <row r="27" spans="1:10" outlineLevel="1" x14ac:dyDescent="0.25">
      <c r="A27" s="150" t="s">
        <v>70</v>
      </c>
      <c r="B27" s="151"/>
      <c r="C27" s="153"/>
      <c r="D27" s="153"/>
      <c r="E27" s="153"/>
      <c r="F27" s="160">
        <f>SUM(F25:F26)</f>
        <v>1064</v>
      </c>
      <c r="G27" s="161">
        <f>SUM(G25:G26)</f>
        <v>800</v>
      </c>
    </row>
    <row r="28" spans="1:10" outlineLevel="1" x14ac:dyDescent="0.25">
      <c r="A28" s="150" t="s">
        <v>102</v>
      </c>
      <c r="B28" s="151"/>
      <c r="C28" s="153"/>
      <c r="D28" s="153"/>
      <c r="E28" s="153"/>
      <c r="F28" s="160">
        <v>40</v>
      </c>
      <c r="G28" s="161">
        <v>40</v>
      </c>
    </row>
    <row r="29" spans="1:10" outlineLevel="1" x14ac:dyDescent="0.25">
      <c r="A29" s="150" t="s">
        <v>103</v>
      </c>
      <c r="B29" s="151"/>
      <c r="C29" s="153"/>
      <c r="D29" s="153"/>
      <c r="E29" s="153"/>
      <c r="F29" s="160">
        <v>130</v>
      </c>
      <c r="G29" s="161">
        <v>130</v>
      </c>
    </row>
    <row r="30" spans="1:10" outlineLevel="1" x14ac:dyDescent="0.25">
      <c r="A30" s="150" t="s">
        <v>71</v>
      </c>
      <c r="B30" s="151"/>
      <c r="C30" s="153"/>
      <c r="D30" s="153"/>
      <c r="E30" s="153"/>
      <c r="F30" s="162">
        <f>G30+F51</f>
        <v>765.98000000000013</v>
      </c>
      <c r="G30" s="163">
        <v>710</v>
      </c>
    </row>
    <row r="31" spans="1:10" outlineLevel="1" x14ac:dyDescent="0.25">
      <c r="A31" s="150" t="s">
        <v>104</v>
      </c>
      <c r="B31" s="151"/>
      <c r="C31" s="153"/>
      <c r="D31" s="153"/>
      <c r="E31" s="153"/>
      <c r="F31" s="160">
        <f>SUM(F29:F30)</f>
        <v>895.98000000000013</v>
      </c>
      <c r="G31" s="161">
        <f>SUM(G29:G30)</f>
        <v>840</v>
      </c>
    </row>
    <row r="32" spans="1:10" s="138" customFormat="1" ht="16.5" outlineLevel="1" thickBot="1" x14ac:dyDescent="0.3">
      <c r="A32" s="169" t="s">
        <v>72</v>
      </c>
      <c r="B32" s="156"/>
      <c r="C32" s="170"/>
      <c r="D32" s="170"/>
      <c r="E32" s="170"/>
      <c r="F32" s="171">
        <f>SUM(F27,F28,F31)</f>
        <v>1999.98</v>
      </c>
      <c r="G32" s="172">
        <f>SUM(G27,G28,G31)</f>
        <v>1680</v>
      </c>
      <c r="H32" s="133"/>
      <c r="I32" s="167"/>
      <c r="J32" s="167"/>
    </row>
    <row r="33" spans="1:10" ht="16.5" outlineLevel="1" thickBot="1" x14ac:dyDescent="0.3">
      <c r="J33" s="167"/>
    </row>
    <row r="34" spans="1:10" outlineLevel="1" x14ac:dyDescent="0.25">
      <c r="A34" s="145" t="s">
        <v>115</v>
      </c>
      <c r="B34" s="173"/>
      <c r="C34" s="174"/>
      <c r="D34" s="174"/>
      <c r="E34" s="174"/>
      <c r="F34" s="175"/>
      <c r="G34" s="176"/>
      <c r="H34" s="132"/>
      <c r="I34" s="132"/>
      <c r="J34" s="132"/>
    </row>
    <row r="35" spans="1:10" outlineLevel="1" x14ac:dyDescent="0.25">
      <c r="A35" s="150" t="s">
        <v>95</v>
      </c>
      <c r="B35" s="151"/>
      <c r="C35" s="177"/>
      <c r="D35" s="177"/>
      <c r="E35" s="177"/>
      <c r="F35" s="153"/>
      <c r="G35" s="154"/>
    </row>
    <row r="36" spans="1:10" ht="16.5" outlineLevel="1" thickBot="1" x14ac:dyDescent="0.3">
      <c r="A36" s="150"/>
      <c r="B36" s="151"/>
      <c r="C36" s="153"/>
      <c r="D36" s="153"/>
      <c r="E36" s="153"/>
      <c r="F36" s="156">
        <f>F1</f>
        <v>2004</v>
      </c>
      <c r="G36" s="178">
        <f>G1</f>
        <v>2003</v>
      </c>
    </row>
    <row r="37" spans="1:10" outlineLevel="1" x14ac:dyDescent="0.25">
      <c r="A37" s="150" t="s">
        <v>116</v>
      </c>
      <c r="B37" s="151"/>
      <c r="C37" s="153"/>
      <c r="D37" s="153"/>
      <c r="E37" s="153"/>
      <c r="F37" s="151"/>
      <c r="G37" s="179"/>
    </row>
    <row r="38" spans="1:10" outlineLevel="1" x14ac:dyDescent="0.25">
      <c r="A38" s="150" t="s">
        <v>105</v>
      </c>
      <c r="B38" s="151"/>
      <c r="C38" s="153"/>
      <c r="D38" s="153"/>
      <c r="E38" s="153"/>
      <c r="F38" s="180">
        <v>3000</v>
      </c>
      <c r="G38" s="181">
        <v>2850</v>
      </c>
      <c r="H38" s="420"/>
      <c r="I38" s="420"/>
    </row>
    <row r="39" spans="1:10" outlineLevel="1" x14ac:dyDescent="0.25">
      <c r="A39" s="150" t="s">
        <v>117</v>
      </c>
      <c r="B39" s="151"/>
      <c r="C39" s="153"/>
      <c r="D39" s="153"/>
      <c r="E39" s="153"/>
      <c r="F39" s="182">
        <v>2616.1999999999998</v>
      </c>
      <c r="G39" s="183">
        <v>2497</v>
      </c>
    </row>
    <row r="40" spans="1:10" outlineLevel="1" x14ac:dyDescent="0.25">
      <c r="A40" s="184" t="s">
        <v>118</v>
      </c>
      <c r="B40" s="153"/>
      <c r="C40" s="153"/>
      <c r="D40" s="153"/>
      <c r="E40" s="153"/>
      <c r="F40" s="180">
        <f>F38-F39</f>
        <v>383.80000000000018</v>
      </c>
      <c r="G40" s="181">
        <f>G38-G39</f>
        <v>353</v>
      </c>
    </row>
    <row r="41" spans="1:10" outlineLevel="1" x14ac:dyDescent="0.25">
      <c r="A41" s="150" t="s">
        <v>106</v>
      </c>
      <c r="B41" s="151"/>
      <c r="C41" s="153"/>
      <c r="D41" s="153"/>
      <c r="E41" s="153"/>
      <c r="F41" s="182">
        <v>100</v>
      </c>
      <c r="G41" s="183">
        <v>90</v>
      </c>
    </row>
    <row r="42" spans="1:10" outlineLevel="1" x14ac:dyDescent="0.25">
      <c r="A42" s="150" t="s">
        <v>73</v>
      </c>
      <c r="B42" s="151"/>
      <c r="C42" s="153"/>
      <c r="D42" s="153"/>
      <c r="E42" s="153"/>
      <c r="F42" s="180">
        <f>F40-F41</f>
        <v>283.80000000000018</v>
      </c>
      <c r="G42" s="181">
        <f>G40-G41</f>
        <v>263</v>
      </c>
    </row>
    <row r="43" spans="1:10" outlineLevel="1" x14ac:dyDescent="0.25">
      <c r="A43" s="150" t="s">
        <v>107</v>
      </c>
      <c r="B43" s="153"/>
      <c r="C43" s="153"/>
      <c r="D43" s="153"/>
      <c r="E43" s="153"/>
      <c r="F43" s="182">
        <v>88</v>
      </c>
      <c r="G43" s="183">
        <v>60</v>
      </c>
      <c r="H43" s="139"/>
    </row>
    <row r="44" spans="1:10" outlineLevel="1" x14ac:dyDescent="0.25">
      <c r="A44" s="150" t="s">
        <v>74</v>
      </c>
      <c r="B44" s="151"/>
      <c r="C44" s="153"/>
      <c r="D44" s="153"/>
      <c r="E44" s="153"/>
      <c r="F44" s="180">
        <f>F42-F43</f>
        <v>195.80000000000018</v>
      </c>
      <c r="G44" s="181">
        <f>G42-G43</f>
        <v>203</v>
      </c>
    </row>
    <row r="45" spans="1:10" outlineLevel="1" x14ac:dyDescent="0.25">
      <c r="A45" s="150" t="s">
        <v>119</v>
      </c>
      <c r="B45" s="185"/>
      <c r="C45" s="153"/>
      <c r="D45" s="153"/>
      <c r="E45" s="153"/>
      <c r="F45" s="182">
        <f>F44*F4</f>
        <v>78.320000000000078</v>
      </c>
      <c r="G45" s="183">
        <f>G44*G4</f>
        <v>81.2</v>
      </c>
    </row>
    <row r="46" spans="1:10" outlineLevel="1" x14ac:dyDescent="0.25">
      <c r="A46" s="150" t="s">
        <v>108</v>
      </c>
      <c r="B46" s="151"/>
      <c r="C46" s="153"/>
      <c r="D46" s="153"/>
      <c r="E46" s="153"/>
      <c r="F46" s="180">
        <f>F44-F45</f>
        <v>117.4800000000001</v>
      </c>
      <c r="G46" s="181">
        <f>G44-G45</f>
        <v>121.8</v>
      </c>
    </row>
    <row r="47" spans="1:10" outlineLevel="1" x14ac:dyDescent="0.25">
      <c r="A47" s="150" t="s">
        <v>109</v>
      </c>
      <c r="B47" s="153"/>
      <c r="C47" s="153"/>
      <c r="D47" s="153"/>
      <c r="E47" s="153"/>
      <c r="F47" s="182">
        <v>4</v>
      </c>
      <c r="G47" s="183">
        <v>4</v>
      </c>
    </row>
    <row r="48" spans="1:10" ht="16.5" outlineLevel="1" thickBot="1" x14ac:dyDescent="0.3">
      <c r="A48" s="150" t="s">
        <v>110</v>
      </c>
      <c r="B48" s="151"/>
      <c r="C48" s="153"/>
      <c r="D48" s="153"/>
      <c r="E48" s="153"/>
      <c r="F48" s="186">
        <f>F46-F47</f>
        <v>113.4800000000001</v>
      </c>
      <c r="G48" s="187">
        <f>G46-G47</f>
        <v>117.8</v>
      </c>
    </row>
    <row r="49" spans="1:16" ht="16.5" outlineLevel="1" thickTop="1" x14ac:dyDescent="0.25">
      <c r="A49" s="150"/>
      <c r="B49" s="151"/>
      <c r="C49" s="153"/>
      <c r="D49" s="153"/>
      <c r="E49" s="153"/>
      <c r="F49" s="180"/>
      <c r="G49" s="181"/>
    </row>
    <row r="50" spans="1:16" outlineLevel="1" x14ac:dyDescent="0.25">
      <c r="A50" s="184" t="s">
        <v>111</v>
      </c>
      <c r="B50" s="151"/>
      <c r="C50" s="153"/>
      <c r="D50" s="153"/>
      <c r="E50" s="153"/>
      <c r="F50" s="180">
        <v>57.5</v>
      </c>
      <c r="G50" s="181">
        <v>53</v>
      </c>
    </row>
    <row r="51" spans="1:16" outlineLevel="1" x14ac:dyDescent="0.25">
      <c r="A51" s="150" t="s">
        <v>112</v>
      </c>
      <c r="B51" s="151"/>
      <c r="C51" s="153"/>
      <c r="D51" s="153"/>
      <c r="E51" s="153"/>
      <c r="F51" s="180">
        <f>F48-F50</f>
        <v>55.980000000000103</v>
      </c>
      <c r="G51" s="181">
        <f>G48-G50</f>
        <v>64.8</v>
      </c>
    </row>
    <row r="52" spans="1:16" outlineLevel="1" x14ac:dyDescent="0.25">
      <c r="A52" s="150"/>
      <c r="B52" s="151"/>
      <c r="C52" s="153"/>
      <c r="D52" s="153"/>
      <c r="E52" s="153"/>
      <c r="F52" s="153"/>
      <c r="G52" s="154"/>
    </row>
    <row r="53" spans="1:16" ht="16.5" outlineLevel="1" thickBot="1" x14ac:dyDescent="0.3">
      <c r="A53" s="188" t="s">
        <v>120</v>
      </c>
      <c r="B53" s="156"/>
      <c r="C53" s="170"/>
      <c r="D53" s="170"/>
      <c r="E53" s="170"/>
      <c r="F53" s="170"/>
      <c r="G53" s="189"/>
    </row>
    <row r="54" spans="1:16" ht="16.5" outlineLevel="1" thickBot="1" x14ac:dyDescent="0.3">
      <c r="A54" s="190"/>
    </row>
    <row r="55" spans="1:16" outlineLevel="1" x14ac:dyDescent="0.25">
      <c r="A55" s="191" t="s">
        <v>121</v>
      </c>
      <c r="B55" s="146"/>
      <c r="C55" s="148"/>
      <c r="D55" s="148"/>
      <c r="E55" s="148"/>
      <c r="F55" s="148"/>
      <c r="G55" s="149"/>
    </row>
    <row r="56" spans="1:16" outlineLevel="1" x14ac:dyDescent="0.25">
      <c r="A56" s="192" t="s">
        <v>95</v>
      </c>
      <c r="B56" s="151"/>
      <c r="C56" s="153"/>
      <c r="D56" s="153"/>
      <c r="E56" s="153"/>
      <c r="F56" s="153"/>
      <c r="G56" s="154"/>
    </row>
    <row r="57" spans="1:16" outlineLevel="1" x14ac:dyDescent="0.25">
      <c r="A57" s="192"/>
      <c r="B57" s="151"/>
      <c r="C57" s="153"/>
      <c r="D57" s="153"/>
      <c r="E57" s="153"/>
      <c r="F57" s="153"/>
      <c r="G57" s="154"/>
    </row>
    <row r="58" spans="1:16" outlineLevel="1" x14ac:dyDescent="0.25">
      <c r="A58" s="193" t="s">
        <v>122</v>
      </c>
      <c r="B58" s="151"/>
      <c r="C58" s="153"/>
      <c r="D58" s="153"/>
      <c r="E58" s="153"/>
      <c r="F58" s="153"/>
      <c r="G58" s="154"/>
    </row>
    <row r="59" spans="1:16" outlineLevel="1" x14ac:dyDescent="0.25">
      <c r="A59" s="150" t="s">
        <v>123</v>
      </c>
      <c r="B59" s="151"/>
      <c r="C59" s="153"/>
      <c r="D59" s="153"/>
      <c r="E59" s="153"/>
      <c r="F59" s="180">
        <f>F46</f>
        <v>117.4800000000001</v>
      </c>
      <c r="G59" s="154"/>
      <c r="K59" s="138"/>
      <c r="O59" s="141"/>
      <c r="P59" s="141"/>
    </row>
    <row r="60" spans="1:16" outlineLevel="1" x14ac:dyDescent="0.25">
      <c r="A60" s="194" t="s">
        <v>124</v>
      </c>
      <c r="B60" s="151"/>
      <c r="C60" s="153"/>
      <c r="D60" s="153"/>
      <c r="E60" s="153"/>
      <c r="F60" s="195"/>
      <c r="G60" s="154"/>
      <c r="K60" s="138"/>
      <c r="O60" s="141"/>
      <c r="P60" s="141"/>
    </row>
    <row r="61" spans="1:16" outlineLevel="1" x14ac:dyDescent="0.25">
      <c r="A61" s="150" t="s">
        <v>125</v>
      </c>
      <c r="B61" s="151"/>
      <c r="C61" s="153"/>
      <c r="D61" s="153"/>
      <c r="E61" s="153"/>
      <c r="F61" s="195">
        <f>F41</f>
        <v>100</v>
      </c>
      <c r="G61" s="154"/>
      <c r="K61" s="138"/>
      <c r="O61" s="141"/>
      <c r="P61" s="141"/>
    </row>
    <row r="62" spans="1:16" outlineLevel="1" x14ac:dyDescent="0.25">
      <c r="A62" s="194" t="s">
        <v>126</v>
      </c>
      <c r="B62" s="151"/>
      <c r="C62" s="153"/>
      <c r="D62" s="153"/>
      <c r="E62" s="153"/>
      <c r="F62" s="195"/>
      <c r="G62" s="154"/>
      <c r="K62" s="138"/>
      <c r="O62" s="141"/>
      <c r="P62" s="141"/>
    </row>
    <row r="63" spans="1:16" outlineLevel="1" x14ac:dyDescent="0.25">
      <c r="A63" s="150" t="s">
        <v>127</v>
      </c>
      <c r="B63" s="151"/>
      <c r="C63" s="153"/>
      <c r="D63" s="153"/>
      <c r="E63" s="153"/>
      <c r="F63" s="195">
        <f>-(F13-G13)</f>
        <v>-60</v>
      </c>
      <c r="G63" s="154"/>
      <c r="K63" s="138"/>
      <c r="O63" s="141"/>
      <c r="P63" s="141"/>
    </row>
    <row r="64" spans="1:16" outlineLevel="1" x14ac:dyDescent="0.25">
      <c r="A64" s="150" t="s">
        <v>128</v>
      </c>
      <c r="B64" s="151"/>
      <c r="C64" s="153"/>
      <c r="D64" s="153"/>
      <c r="E64" s="153"/>
      <c r="F64" s="196">
        <f>-(F14-G14)</f>
        <v>-200</v>
      </c>
      <c r="G64" s="154"/>
    </row>
    <row r="65" spans="1:16" outlineLevel="1" x14ac:dyDescent="0.25">
      <c r="A65" s="150" t="s">
        <v>129</v>
      </c>
      <c r="B65" s="151"/>
      <c r="C65" s="153"/>
      <c r="D65" s="153"/>
      <c r="E65" s="153"/>
      <c r="F65" s="195">
        <f>F22-G22</f>
        <v>30</v>
      </c>
      <c r="G65" s="154"/>
    </row>
    <row r="66" spans="1:16" outlineLevel="1" x14ac:dyDescent="0.25">
      <c r="A66" s="150" t="s">
        <v>130</v>
      </c>
      <c r="B66" s="151"/>
      <c r="C66" s="153"/>
      <c r="D66" s="153"/>
      <c r="E66" s="153"/>
      <c r="F66" s="195">
        <f>F24-G24</f>
        <v>10</v>
      </c>
      <c r="G66" s="154"/>
      <c r="J66" s="197"/>
      <c r="K66" s="138"/>
      <c r="O66" s="141"/>
      <c r="P66" s="141"/>
    </row>
    <row r="67" spans="1:16" outlineLevel="1" x14ac:dyDescent="0.25">
      <c r="A67" s="150" t="s">
        <v>131</v>
      </c>
      <c r="B67" s="151"/>
      <c r="C67" s="153"/>
      <c r="D67" s="153"/>
      <c r="E67" s="153"/>
      <c r="F67" s="195">
        <f>SUM(F59:F66)</f>
        <v>-2.5199999999998965</v>
      </c>
      <c r="G67" s="154"/>
      <c r="K67" s="138"/>
      <c r="O67" s="141"/>
      <c r="P67" s="141"/>
    </row>
    <row r="68" spans="1:16" outlineLevel="1" x14ac:dyDescent="0.25">
      <c r="A68" s="150"/>
      <c r="B68" s="151"/>
      <c r="C68" s="153"/>
      <c r="D68" s="153"/>
      <c r="E68" s="153"/>
      <c r="F68" s="195"/>
      <c r="G68" s="154"/>
    </row>
    <row r="69" spans="1:16" outlineLevel="1" x14ac:dyDescent="0.25">
      <c r="A69" s="193" t="s">
        <v>132</v>
      </c>
      <c r="B69" s="151"/>
      <c r="C69" s="153"/>
      <c r="D69" s="153"/>
      <c r="E69" s="153"/>
      <c r="F69" s="195"/>
      <c r="G69" s="154"/>
    </row>
    <row r="70" spans="1:16" outlineLevel="1" x14ac:dyDescent="0.25">
      <c r="A70" s="150" t="s">
        <v>133</v>
      </c>
      <c r="B70" s="151"/>
      <c r="C70" s="153"/>
      <c r="D70" s="153"/>
      <c r="E70" s="153"/>
      <c r="F70" s="195">
        <f>-(F18-G18+F41)</f>
        <v>-230</v>
      </c>
      <c r="G70" s="154"/>
    </row>
    <row r="71" spans="1:16" outlineLevel="1" x14ac:dyDescent="0.25">
      <c r="A71" s="150"/>
      <c r="B71" s="151"/>
      <c r="C71" s="153"/>
      <c r="D71" s="153"/>
      <c r="E71" s="153"/>
      <c r="F71" s="195"/>
      <c r="G71" s="154"/>
    </row>
    <row r="72" spans="1:16" outlineLevel="1" x14ac:dyDescent="0.25">
      <c r="A72" s="193" t="s">
        <v>134</v>
      </c>
      <c r="B72" s="151"/>
      <c r="C72" s="153"/>
      <c r="D72" s="153"/>
      <c r="E72" s="153"/>
      <c r="F72" s="195"/>
      <c r="G72" s="154"/>
    </row>
    <row r="73" spans="1:16" outlineLevel="1" x14ac:dyDescent="0.25">
      <c r="A73" s="150" t="s">
        <v>135</v>
      </c>
      <c r="B73" s="151"/>
      <c r="C73" s="153"/>
      <c r="D73" s="153"/>
      <c r="E73" s="153"/>
      <c r="F73" s="195">
        <f>-(F12-G12)</f>
        <v>65</v>
      </c>
      <c r="G73" s="154"/>
    </row>
    <row r="74" spans="1:16" outlineLevel="1" x14ac:dyDescent="0.25">
      <c r="A74" s="150" t="s">
        <v>136</v>
      </c>
      <c r="B74" s="151"/>
      <c r="C74" s="153"/>
      <c r="D74" s="153"/>
      <c r="E74" s="153"/>
      <c r="F74" s="195">
        <f>F23-G23</f>
        <v>50</v>
      </c>
      <c r="G74" s="154"/>
    </row>
    <row r="75" spans="1:16" outlineLevel="1" x14ac:dyDescent="0.25">
      <c r="A75" s="150" t="s">
        <v>137</v>
      </c>
      <c r="B75" s="151"/>
      <c r="C75" s="153"/>
      <c r="D75" s="153"/>
      <c r="E75" s="153"/>
      <c r="F75" s="195">
        <f>F26-G26</f>
        <v>174</v>
      </c>
      <c r="G75" s="154"/>
      <c r="K75" s="138"/>
    </row>
    <row r="76" spans="1:16" outlineLevel="1" x14ac:dyDescent="0.25">
      <c r="A76" s="150" t="s">
        <v>138</v>
      </c>
      <c r="B76" s="151"/>
      <c r="C76" s="153"/>
      <c r="D76" s="153"/>
      <c r="E76" s="153"/>
      <c r="F76" s="196">
        <f>-(F47+F50)</f>
        <v>-61.5</v>
      </c>
      <c r="G76" s="154"/>
      <c r="J76" s="168"/>
      <c r="K76" s="138"/>
    </row>
    <row r="77" spans="1:16" outlineLevel="1" x14ac:dyDescent="0.25">
      <c r="A77" s="150" t="s">
        <v>139</v>
      </c>
      <c r="B77" s="151"/>
      <c r="C77" s="153"/>
      <c r="D77" s="153"/>
      <c r="E77" s="153"/>
      <c r="F77" s="198">
        <f>SUM(F73:F76)</f>
        <v>227.5</v>
      </c>
      <c r="G77" s="154"/>
      <c r="J77" s="168"/>
    </row>
    <row r="78" spans="1:16" outlineLevel="1" x14ac:dyDescent="0.25">
      <c r="A78" s="150"/>
      <c r="B78" s="151"/>
      <c r="C78" s="153"/>
      <c r="D78" s="153"/>
      <c r="E78" s="153"/>
      <c r="F78" s="195"/>
      <c r="G78" s="154"/>
      <c r="J78" s="168"/>
    </row>
    <row r="79" spans="1:16" outlineLevel="1" x14ac:dyDescent="0.25">
      <c r="A79" s="150" t="s">
        <v>140</v>
      </c>
      <c r="B79" s="151"/>
      <c r="C79" s="153"/>
      <c r="D79" s="153"/>
      <c r="E79" s="153"/>
      <c r="F79" s="195">
        <f>F67+F70+F77</f>
        <v>-5.0199999999998965</v>
      </c>
      <c r="G79" s="154"/>
      <c r="J79" s="168"/>
    </row>
    <row r="80" spans="1:16" outlineLevel="1" x14ac:dyDescent="0.25">
      <c r="A80" s="150" t="s">
        <v>141</v>
      </c>
      <c r="B80" s="151"/>
      <c r="C80" s="153"/>
      <c r="D80" s="153"/>
      <c r="E80" s="153"/>
      <c r="F80" s="196">
        <f>G11</f>
        <v>15</v>
      </c>
      <c r="G80" s="154"/>
      <c r="J80" s="168"/>
    </row>
    <row r="81" spans="1:10" outlineLevel="1" x14ac:dyDescent="0.25">
      <c r="A81" s="150"/>
      <c r="B81" s="151"/>
      <c r="C81" s="153"/>
      <c r="D81" s="153"/>
      <c r="E81" s="153"/>
      <c r="F81" s="153"/>
      <c r="G81" s="154"/>
      <c r="J81" s="168"/>
    </row>
    <row r="82" spans="1:10" outlineLevel="1" x14ac:dyDescent="0.25">
      <c r="A82" s="150" t="s">
        <v>142</v>
      </c>
      <c r="B82" s="153"/>
      <c r="C82" s="153"/>
      <c r="D82" s="153"/>
      <c r="E82" s="153"/>
      <c r="F82" s="195">
        <f>SUM(F79:F80)</f>
        <v>9.9800000000001035</v>
      </c>
      <c r="G82" s="154"/>
      <c r="I82" s="168"/>
    </row>
    <row r="83" spans="1:10" ht="16.5" outlineLevel="1" thickBot="1" x14ac:dyDescent="0.3">
      <c r="A83" s="169"/>
      <c r="B83" s="156"/>
      <c r="C83" s="170"/>
      <c r="D83" s="170"/>
      <c r="E83" s="170"/>
      <c r="F83" s="170"/>
      <c r="G83" s="189"/>
      <c r="I83" s="168"/>
    </row>
    <row r="84" spans="1:10" ht="16.5" thickBot="1" x14ac:dyDescent="0.3">
      <c r="A84" s="129"/>
      <c r="B84" s="130"/>
      <c r="C84" s="129"/>
      <c r="D84" s="129"/>
      <c r="E84" s="129"/>
      <c r="F84" s="129"/>
      <c r="G84" s="129"/>
      <c r="I84" s="168"/>
    </row>
    <row r="85" spans="1:10" s="380" customFormat="1" ht="26.25" thickBot="1" x14ac:dyDescent="0.4">
      <c r="A85" s="375" t="s">
        <v>194</v>
      </c>
      <c r="B85" s="376"/>
      <c r="C85" s="377"/>
      <c r="D85" s="377"/>
      <c r="E85" s="377"/>
      <c r="F85" s="377"/>
      <c r="G85" s="378"/>
      <c r="H85" s="378"/>
      <c r="I85" s="379"/>
    </row>
    <row r="86" spans="1:10" ht="16.5" thickBot="1" x14ac:dyDescent="0.3">
      <c r="A86" s="129"/>
      <c r="B86" s="130"/>
      <c r="C86" s="129"/>
      <c r="D86" s="129"/>
      <c r="E86" s="129"/>
      <c r="F86" s="129"/>
      <c r="G86" s="129"/>
      <c r="I86" s="168"/>
    </row>
    <row r="87" spans="1:10" ht="19.5" thickBot="1" x14ac:dyDescent="0.35">
      <c r="A87" s="131" t="s">
        <v>153</v>
      </c>
      <c r="B87" s="199"/>
      <c r="C87" s="200"/>
      <c r="D87" s="200"/>
      <c r="E87" s="200"/>
      <c r="F87" s="200"/>
      <c r="G87" s="201"/>
      <c r="H87" s="201"/>
      <c r="I87" s="168"/>
    </row>
    <row r="88" spans="1:10" x14ac:dyDescent="0.25">
      <c r="I88" s="168"/>
    </row>
    <row r="96" spans="1:10" x14ac:dyDescent="0.25">
      <c r="A96" s="370" t="s">
        <v>83</v>
      </c>
      <c r="B96" s="371"/>
      <c r="C96" s="370"/>
      <c r="D96" s="370"/>
      <c r="E96" s="370"/>
      <c r="F96" s="362">
        <f>F$42</f>
        <v>283.80000000000018</v>
      </c>
      <c r="G96" s="362">
        <f>G$42</f>
        <v>263</v>
      </c>
    </row>
    <row r="97" spans="1:9" x14ac:dyDescent="0.25">
      <c r="A97" s="370" t="s">
        <v>145</v>
      </c>
      <c r="B97" s="371"/>
      <c r="C97" s="370"/>
      <c r="D97" s="370"/>
      <c r="E97" s="370"/>
      <c r="F97" s="363">
        <f>1-F$4</f>
        <v>0.6</v>
      </c>
      <c r="G97" s="363">
        <f>1-G$4</f>
        <v>0.6</v>
      </c>
    </row>
    <row r="98" spans="1:9" x14ac:dyDescent="0.25">
      <c r="A98" s="367" t="s">
        <v>144</v>
      </c>
      <c r="B98" s="368"/>
      <c r="C98" s="367"/>
      <c r="D98" s="367"/>
      <c r="E98" s="367"/>
      <c r="F98" s="369">
        <f>F96*F97</f>
        <v>170.28000000000011</v>
      </c>
      <c r="G98" s="369">
        <f>G96*G97</f>
        <v>157.79999999999998</v>
      </c>
    </row>
    <row r="99" spans="1:9" x14ac:dyDescent="0.25">
      <c r="F99" s="140"/>
      <c r="G99" s="140"/>
    </row>
    <row r="100" spans="1:9" x14ac:dyDescent="0.25">
      <c r="A100" s="367" t="s">
        <v>148</v>
      </c>
      <c r="B100" s="368"/>
      <c r="C100" s="367"/>
      <c r="D100" s="367"/>
      <c r="E100" s="367"/>
      <c r="F100" s="369">
        <f>F$41</f>
        <v>100</v>
      </c>
      <c r="G100" s="369">
        <f>G$41</f>
        <v>90</v>
      </c>
    </row>
    <row r="101" spans="1:9" x14ac:dyDescent="0.25">
      <c r="A101" s="133" t="s">
        <v>149</v>
      </c>
      <c r="F101" s="140">
        <f>F$61</f>
        <v>100</v>
      </c>
      <c r="G101" s="140"/>
    </row>
    <row r="102" spans="1:9" x14ac:dyDescent="0.25">
      <c r="F102" s="140"/>
      <c r="G102" s="140"/>
    </row>
    <row r="103" spans="1:9" x14ac:dyDescent="0.25">
      <c r="A103" s="370" t="s">
        <v>77</v>
      </c>
      <c r="B103" s="371"/>
      <c r="C103" s="370"/>
      <c r="F103" s="362">
        <f>F$15-F$12</f>
        <v>999.98000000000013</v>
      </c>
      <c r="G103" s="362">
        <f>G$15-G$12</f>
        <v>745</v>
      </c>
    </row>
    <row r="104" spans="1:9" x14ac:dyDescent="0.25">
      <c r="A104" s="370" t="s">
        <v>78</v>
      </c>
      <c r="B104" s="371"/>
      <c r="C104" s="370"/>
      <c r="F104" s="362">
        <f>F$25-F$23</f>
        <v>200</v>
      </c>
      <c r="G104" s="362">
        <f>G$25-G$23</f>
        <v>160</v>
      </c>
      <c r="I104" s="140"/>
    </row>
    <row r="105" spans="1:9" x14ac:dyDescent="0.25">
      <c r="A105" s="364" t="s">
        <v>79</v>
      </c>
      <c r="B105" s="365"/>
      <c r="C105" s="364"/>
      <c r="D105" s="364"/>
      <c r="E105" s="364"/>
      <c r="F105" s="366">
        <f>F103-F104</f>
        <v>799.98000000000013</v>
      </c>
      <c r="G105" s="366">
        <f>G103-G104</f>
        <v>585</v>
      </c>
      <c r="I105" s="140"/>
    </row>
    <row r="106" spans="1:9" x14ac:dyDescent="0.25">
      <c r="F106" s="140"/>
      <c r="G106" s="140"/>
      <c r="I106" s="140"/>
    </row>
    <row r="107" spans="1:9" x14ac:dyDescent="0.25">
      <c r="A107" s="364" t="s">
        <v>150</v>
      </c>
      <c r="B107" s="365"/>
      <c r="C107" s="364"/>
      <c r="D107" s="364"/>
      <c r="E107" s="364"/>
      <c r="F107" s="366">
        <f>F$16</f>
        <v>1230</v>
      </c>
      <c r="G107" s="366">
        <f>G$16</f>
        <v>1000</v>
      </c>
      <c r="I107" s="140"/>
    </row>
    <row r="108" spans="1:9" x14ac:dyDescent="0.25">
      <c r="F108" s="140"/>
      <c r="G108" s="140"/>
      <c r="I108" s="140"/>
    </row>
    <row r="109" spans="1:9" x14ac:dyDescent="0.25">
      <c r="A109" s="364" t="s">
        <v>151</v>
      </c>
      <c r="B109" s="365"/>
      <c r="C109" s="364"/>
      <c r="D109" s="364"/>
      <c r="E109" s="364"/>
      <c r="F109" s="366">
        <f>F105+F107</f>
        <v>2029.98</v>
      </c>
      <c r="G109" s="366">
        <f>G105+G107</f>
        <v>1585</v>
      </c>
    </row>
    <row r="110" spans="1:9" x14ac:dyDescent="0.25">
      <c r="F110" s="140"/>
      <c r="G110" s="140"/>
    </row>
    <row r="111" spans="1:9" x14ac:dyDescent="0.25">
      <c r="A111" s="367" t="s">
        <v>154</v>
      </c>
      <c r="B111" s="368"/>
      <c r="C111" s="367"/>
      <c r="D111" s="367"/>
      <c r="E111" s="367"/>
      <c r="F111" s="369">
        <f>F109-G109</f>
        <v>444.98</v>
      </c>
      <c r="G111" s="369"/>
    </row>
    <row r="112" spans="1:9" x14ac:dyDescent="0.25">
      <c r="F112" s="140"/>
      <c r="G112" s="140"/>
    </row>
    <row r="113" spans="1:9" x14ac:dyDescent="0.25">
      <c r="A113" s="205" t="s">
        <v>76</v>
      </c>
      <c r="B113" s="206"/>
      <c r="C113" s="205"/>
      <c r="D113" s="205"/>
      <c r="E113" s="205"/>
      <c r="F113" s="466">
        <f>F98+F100-F111</f>
        <v>-174.69999999999993</v>
      </c>
      <c r="G113" s="207"/>
    </row>
    <row r="114" spans="1:9" x14ac:dyDescent="0.25">
      <c r="F114" s="140"/>
      <c r="G114" s="140"/>
    </row>
    <row r="115" spans="1:9" x14ac:dyDescent="0.25">
      <c r="F115" s="140"/>
      <c r="G115" s="140"/>
    </row>
    <row r="116" spans="1:9" x14ac:dyDescent="0.25">
      <c r="F116" s="140"/>
      <c r="G116" s="140"/>
    </row>
    <row r="117" spans="1:9" ht="19.5" hidden="1" outlineLevel="1" thickBot="1" x14ac:dyDescent="0.35">
      <c r="A117" s="131" t="s">
        <v>152</v>
      </c>
      <c r="B117" s="199"/>
      <c r="C117" s="200"/>
      <c r="D117" s="200"/>
      <c r="E117" s="200"/>
      <c r="F117" s="200"/>
      <c r="G117" s="201"/>
      <c r="H117" s="201"/>
      <c r="I117" s="168"/>
    </row>
    <row r="118" spans="1:9" hidden="1" outlineLevel="1" x14ac:dyDescent="0.25">
      <c r="F118" s="140"/>
      <c r="G118" s="140"/>
    </row>
    <row r="119" spans="1:9" hidden="1" outlineLevel="1" x14ac:dyDescent="0.25">
      <c r="F119" s="140"/>
      <c r="G119" s="140"/>
    </row>
    <row r="120" spans="1:9" hidden="1" outlineLevel="1" x14ac:dyDescent="0.25">
      <c r="F120" s="140"/>
      <c r="G120" s="140"/>
    </row>
    <row r="121" spans="1:9" hidden="1" outlineLevel="1" x14ac:dyDescent="0.25">
      <c r="F121" s="140"/>
      <c r="G121" s="140"/>
    </row>
    <row r="122" spans="1:9" hidden="1" outlineLevel="1" x14ac:dyDescent="0.25">
      <c r="F122" s="140"/>
      <c r="G122" s="140"/>
    </row>
    <row r="123" spans="1:9" hidden="1" outlineLevel="1" x14ac:dyDescent="0.25">
      <c r="F123" s="140"/>
      <c r="G123" s="140"/>
    </row>
    <row r="124" spans="1:9" hidden="1" outlineLevel="1" x14ac:dyDescent="0.25">
      <c r="F124" s="140"/>
      <c r="G124" s="140"/>
    </row>
    <row r="125" spans="1:9" hidden="1" outlineLevel="1" x14ac:dyDescent="0.25">
      <c r="F125" s="140"/>
      <c r="G125" s="140"/>
    </row>
    <row r="126" spans="1:9" hidden="1" outlineLevel="1" x14ac:dyDescent="0.25">
      <c r="A126" s="370" t="s">
        <v>83</v>
      </c>
      <c r="B126" s="371"/>
      <c r="C126" s="370"/>
      <c r="D126" s="370"/>
      <c r="E126" s="370"/>
      <c r="F126" s="362">
        <f>F$42</f>
        <v>283.80000000000018</v>
      </c>
      <c r="G126" s="362">
        <f>G$42</f>
        <v>263</v>
      </c>
    </row>
    <row r="127" spans="1:9" hidden="1" outlineLevel="1" x14ac:dyDescent="0.25">
      <c r="A127" s="370" t="s">
        <v>145</v>
      </c>
      <c r="B127" s="371"/>
      <c r="C127" s="370"/>
      <c r="D127" s="370"/>
      <c r="E127" s="370"/>
      <c r="F127" s="363">
        <f>1-F$4</f>
        <v>0.6</v>
      </c>
      <c r="G127" s="363">
        <f>1-G$4</f>
        <v>0.6</v>
      </c>
    </row>
    <row r="128" spans="1:9" hidden="1" outlineLevel="1" x14ac:dyDescent="0.25">
      <c r="A128" s="367" t="s">
        <v>144</v>
      </c>
      <c r="B128" s="368"/>
      <c r="C128" s="367"/>
      <c r="D128" s="367"/>
      <c r="E128" s="367"/>
      <c r="F128" s="369">
        <f>F126*F127</f>
        <v>170.28000000000011</v>
      </c>
      <c r="G128" s="369">
        <f>G126*G127</f>
        <v>157.79999999999998</v>
      </c>
    </row>
    <row r="129" spans="1:10" hidden="1" outlineLevel="1" x14ac:dyDescent="0.25">
      <c r="F129" s="140"/>
      <c r="G129" s="140"/>
    </row>
    <row r="130" spans="1:10" hidden="1" outlineLevel="1" x14ac:dyDescent="0.25">
      <c r="A130" s="370" t="s">
        <v>77</v>
      </c>
      <c r="B130" s="371"/>
      <c r="C130" s="370"/>
      <c r="D130" s="370"/>
      <c r="E130" s="370"/>
      <c r="F130" s="362">
        <f>F$15-F$12</f>
        <v>999.98000000000013</v>
      </c>
      <c r="G130" s="362">
        <f>G$15-G$12</f>
        <v>745</v>
      </c>
    </row>
    <row r="131" spans="1:10" hidden="1" outlineLevel="1" x14ac:dyDescent="0.25">
      <c r="A131" s="370" t="s">
        <v>78</v>
      </c>
      <c r="B131" s="371"/>
      <c r="C131" s="370"/>
      <c r="D131" s="370"/>
      <c r="E131" s="370"/>
      <c r="F131" s="362">
        <f>F$25-F$23</f>
        <v>200</v>
      </c>
      <c r="G131" s="362">
        <f>G$25-G$23</f>
        <v>160</v>
      </c>
    </row>
    <row r="132" spans="1:10" hidden="1" outlineLevel="1" x14ac:dyDescent="0.25">
      <c r="A132" s="202" t="s">
        <v>79</v>
      </c>
      <c r="B132" s="203"/>
      <c r="C132" s="202"/>
      <c r="D132" s="202"/>
      <c r="E132" s="202"/>
      <c r="F132" s="204">
        <f>F130-F131</f>
        <v>799.98000000000013</v>
      </c>
      <c r="G132" s="204">
        <f>G130-G131</f>
        <v>585</v>
      </c>
    </row>
    <row r="133" spans="1:10" hidden="1" outlineLevel="1" x14ac:dyDescent="0.25">
      <c r="F133" s="140"/>
      <c r="G133" s="140"/>
    </row>
    <row r="134" spans="1:10" hidden="1" outlineLevel="1" x14ac:dyDescent="0.25">
      <c r="A134" s="202" t="s">
        <v>164</v>
      </c>
      <c r="B134" s="203"/>
      <c r="C134" s="202"/>
      <c r="D134" s="202"/>
      <c r="E134" s="202"/>
      <c r="F134" s="204">
        <f>F18</f>
        <v>1000</v>
      </c>
      <c r="G134" s="204">
        <f>G18</f>
        <v>870</v>
      </c>
      <c r="H134" s="140"/>
      <c r="I134" s="140"/>
    </row>
    <row r="135" spans="1:10" hidden="1" outlineLevel="1" x14ac:dyDescent="0.25">
      <c r="F135" s="140"/>
      <c r="G135" s="140"/>
    </row>
    <row r="136" spans="1:10" hidden="1" outlineLevel="1" x14ac:dyDescent="0.25">
      <c r="A136" s="202" t="s">
        <v>155</v>
      </c>
      <c r="B136" s="203"/>
      <c r="C136" s="202"/>
      <c r="D136" s="202"/>
      <c r="E136" s="202"/>
      <c r="F136" s="204">
        <f>F132+F134</f>
        <v>1799.98</v>
      </c>
      <c r="G136" s="204">
        <f>G132+G134</f>
        <v>1455</v>
      </c>
    </row>
    <row r="137" spans="1:10" hidden="1" outlineLevel="1" x14ac:dyDescent="0.25">
      <c r="F137" s="140"/>
      <c r="G137" s="140"/>
    </row>
    <row r="138" spans="1:10" hidden="1" outlineLevel="1" x14ac:dyDescent="0.25">
      <c r="A138" s="367" t="s">
        <v>156</v>
      </c>
      <c r="B138" s="368"/>
      <c r="C138" s="367"/>
      <c r="D138" s="367"/>
      <c r="E138" s="367"/>
      <c r="F138" s="369">
        <f>F136-G136</f>
        <v>344.98</v>
      </c>
      <c r="G138" s="369"/>
    </row>
    <row r="139" spans="1:10" hidden="1" outlineLevel="1" x14ac:dyDescent="0.25">
      <c r="F139" s="140"/>
      <c r="G139" s="140"/>
    </row>
    <row r="140" spans="1:10" hidden="1" outlineLevel="1" x14ac:dyDescent="0.25">
      <c r="A140" s="205" t="s">
        <v>76</v>
      </c>
      <c r="B140" s="206"/>
      <c r="C140" s="205"/>
      <c r="D140" s="205"/>
      <c r="E140" s="205"/>
      <c r="F140" s="207">
        <f>F128-F138</f>
        <v>-174.6999999999999</v>
      </c>
      <c r="G140" s="207"/>
    </row>
    <row r="141" spans="1:10" hidden="1" outlineLevel="1" x14ac:dyDescent="0.25">
      <c r="F141" s="140"/>
      <c r="G141" s="140"/>
    </row>
    <row r="142" spans="1:10" hidden="1" outlineLevel="1" x14ac:dyDescent="0.25">
      <c r="F142" s="140"/>
      <c r="G142" s="140"/>
    </row>
    <row r="143" spans="1:10" ht="16.5" hidden="1" outlineLevel="1" thickBot="1" x14ac:dyDescent="0.3">
      <c r="F143" s="140"/>
      <c r="G143" s="140"/>
    </row>
    <row r="144" spans="1:10" ht="21" hidden="1" outlineLevel="1" thickBot="1" x14ac:dyDescent="0.35">
      <c r="A144" s="208" t="s">
        <v>157</v>
      </c>
      <c r="B144" s="199"/>
      <c r="C144" s="200"/>
      <c r="D144" s="200"/>
      <c r="E144" s="200"/>
      <c r="F144" s="200"/>
      <c r="G144" s="201"/>
      <c r="H144" s="201"/>
      <c r="I144" s="201"/>
      <c r="J144" s="201"/>
    </row>
    <row r="145" spans="1:9" hidden="1" outlineLevel="1" x14ac:dyDescent="0.25">
      <c r="I145" s="168"/>
    </row>
    <row r="146" spans="1:9" hidden="1" outlineLevel="1" x14ac:dyDescent="0.25"/>
    <row r="147" spans="1:9" hidden="1" outlineLevel="1" x14ac:dyDescent="0.25"/>
    <row r="148" spans="1:9" hidden="1" outlineLevel="1" x14ac:dyDescent="0.25"/>
    <row r="149" spans="1:9" hidden="1" outlineLevel="1" x14ac:dyDescent="0.25"/>
    <row r="150" spans="1:9" hidden="1" outlineLevel="1" x14ac:dyDescent="0.25"/>
    <row r="151" spans="1:9" hidden="1" outlineLevel="1" x14ac:dyDescent="0.25"/>
    <row r="152" spans="1:9" hidden="1" outlineLevel="1" x14ac:dyDescent="0.25">
      <c r="A152" s="370" t="s">
        <v>83</v>
      </c>
      <c r="B152" s="371"/>
      <c r="C152" s="370"/>
      <c r="D152" s="370"/>
      <c r="E152" s="370"/>
      <c r="F152" s="362">
        <f>F$42</f>
        <v>283.80000000000018</v>
      </c>
      <c r="G152" s="362">
        <f>G$42</f>
        <v>263</v>
      </c>
    </row>
    <row r="153" spans="1:9" hidden="1" outlineLevel="1" x14ac:dyDescent="0.25">
      <c r="A153" s="370" t="s">
        <v>145</v>
      </c>
      <c r="B153" s="371"/>
      <c r="C153" s="370"/>
      <c r="D153" s="370"/>
      <c r="E153" s="370"/>
      <c r="F153" s="363">
        <f>1-F$4</f>
        <v>0.6</v>
      </c>
      <c r="G153" s="363">
        <f>1-G$4</f>
        <v>0.6</v>
      </c>
    </row>
    <row r="154" spans="1:9" hidden="1" outlineLevel="1" x14ac:dyDescent="0.25">
      <c r="A154" s="367" t="s">
        <v>144</v>
      </c>
      <c r="B154" s="368"/>
      <c r="C154" s="367"/>
      <c r="D154" s="367"/>
      <c r="E154" s="367"/>
      <c r="F154" s="369">
        <f>F152*F153</f>
        <v>170.28000000000011</v>
      </c>
      <c r="G154" s="369">
        <f>G152*G153</f>
        <v>157.79999999999998</v>
      </c>
    </row>
    <row r="155" spans="1:9" hidden="1" outlineLevel="1" x14ac:dyDescent="0.25">
      <c r="F155" s="140"/>
      <c r="G155" s="140"/>
    </row>
    <row r="156" spans="1:9" hidden="1" outlineLevel="1" x14ac:dyDescent="0.25">
      <c r="A156" s="367" t="s">
        <v>149</v>
      </c>
      <c r="B156" s="368"/>
      <c r="C156" s="367"/>
      <c r="D156" s="367"/>
      <c r="E156" s="367"/>
      <c r="F156" s="369">
        <f>F$61</f>
        <v>100</v>
      </c>
      <c r="G156" s="369"/>
    </row>
    <row r="157" spans="1:9" hidden="1" outlineLevel="1" x14ac:dyDescent="0.25">
      <c r="F157" s="140"/>
      <c r="G157" s="140"/>
    </row>
    <row r="158" spans="1:9" hidden="1" outlineLevel="1" x14ac:dyDescent="0.25">
      <c r="A158" s="370" t="s">
        <v>77</v>
      </c>
      <c r="B158" s="371"/>
      <c r="C158" s="370"/>
      <c r="D158" s="370"/>
      <c r="E158" s="370"/>
      <c r="F158" s="362">
        <f>F$15-F$12</f>
        <v>999.98000000000013</v>
      </c>
      <c r="G158" s="362">
        <f>G$15-G$12</f>
        <v>745</v>
      </c>
    </row>
    <row r="159" spans="1:9" hidden="1" outlineLevel="1" x14ac:dyDescent="0.25">
      <c r="A159" s="370" t="s">
        <v>78</v>
      </c>
      <c r="B159" s="371"/>
      <c r="C159" s="370"/>
      <c r="D159" s="370"/>
      <c r="E159" s="370"/>
      <c r="F159" s="362">
        <f>F$25-F$23</f>
        <v>200</v>
      </c>
      <c r="G159" s="362">
        <f>G$25-G$23</f>
        <v>160</v>
      </c>
    </row>
    <row r="160" spans="1:9" hidden="1" outlineLevel="1" x14ac:dyDescent="0.25">
      <c r="A160" s="133" t="s">
        <v>79</v>
      </c>
      <c r="F160" s="140">
        <f>F158-F159</f>
        <v>799.98000000000013</v>
      </c>
      <c r="G160" s="140">
        <f>G158-G159</f>
        <v>585</v>
      </c>
    </row>
    <row r="161" spans="1:10" hidden="1" outlineLevel="1" x14ac:dyDescent="0.25">
      <c r="A161" s="367" t="s">
        <v>80</v>
      </c>
      <c r="B161" s="368"/>
      <c r="C161" s="367"/>
      <c r="D161" s="367"/>
      <c r="E161" s="367"/>
      <c r="F161" s="369">
        <f>F160-G160</f>
        <v>214.98000000000013</v>
      </c>
      <c r="G161" s="369"/>
    </row>
    <row r="162" spans="1:10" hidden="1" outlineLevel="1" x14ac:dyDescent="0.25">
      <c r="F162" s="140"/>
      <c r="G162" s="140"/>
    </row>
    <row r="163" spans="1:10" hidden="1" outlineLevel="1" x14ac:dyDescent="0.25">
      <c r="A163" s="367" t="s">
        <v>158</v>
      </c>
      <c r="B163" s="368"/>
      <c r="C163" s="367"/>
      <c r="D163" s="367"/>
      <c r="E163" s="367"/>
      <c r="F163" s="369">
        <f>-F70</f>
        <v>230</v>
      </c>
      <c r="G163" s="369"/>
      <c r="H163" s="367" t="s">
        <v>166</v>
      </c>
      <c r="I163" s="367"/>
      <c r="J163" s="367"/>
    </row>
    <row r="164" spans="1:10" hidden="1" outlineLevel="1" x14ac:dyDescent="0.25">
      <c r="F164" s="140"/>
      <c r="G164" s="140"/>
    </row>
    <row r="165" spans="1:10" hidden="1" outlineLevel="1" x14ac:dyDescent="0.25">
      <c r="A165" s="205" t="s">
        <v>76</v>
      </c>
      <c r="B165" s="206"/>
      <c r="C165" s="205"/>
      <c r="D165" s="205"/>
      <c r="E165" s="205"/>
      <c r="F165" s="207">
        <f>F154+F156-F161-F163</f>
        <v>-174.70000000000005</v>
      </c>
      <c r="G165" s="207"/>
    </row>
    <row r="166" spans="1:10" hidden="1" outlineLevel="1" x14ac:dyDescent="0.25">
      <c r="F166" s="140"/>
      <c r="G166" s="140"/>
    </row>
    <row r="167" spans="1:10" ht="16.5" hidden="1" outlineLevel="1" thickBot="1" x14ac:dyDescent="0.3"/>
    <row r="168" spans="1:10" ht="19.5" hidden="1" outlineLevel="1" thickBot="1" x14ac:dyDescent="0.35">
      <c r="A168" s="131" t="s">
        <v>160</v>
      </c>
      <c r="B168" s="199"/>
      <c r="C168" s="200"/>
      <c r="D168" s="200"/>
      <c r="E168" s="200"/>
      <c r="F168" s="200"/>
      <c r="G168" s="201"/>
      <c r="H168" s="201"/>
      <c r="I168" s="168"/>
    </row>
    <row r="169" spans="1:10" hidden="1" outlineLevel="1" x14ac:dyDescent="0.25">
      <c r="F169" s="140"/>
      <c r="G169" s="140"/>
    </row>
    <row r="170" spans="1:10" hidden="1" outlineLevel="1" x14ac:dyDescent="0.25">
      <c r="F170" s="140"/>
      <c r="G170" s="140"/>
    </row>
    <row r="171" spans="1:10" hidden="1" outlineLevel="1" x14ac:dyDescent="0.25">
      <c r="F171" s="140"/>
      <c r="G171" s="140"/>
    </row>
    <row r="172" spans="1:10" hidden="1" outlineLevel="1" x14ac:dyDescent="0.25">
      <c r="F172" s="140"/>
      <c r="G172" s="140"/>
    </row>
    <row r="173" spans="1:10" hidden="1" outlineLevel="1" x14ac:dyDescent="0.25">
      <c r="F173" s="140"/>
      <c r="G173" s="140"/>
    </row>
    <row r="174" spans="1:10" hidden="1" outlineLevel="1" x14ac:dyDescent="0.25">
      <c r="F174" s="140"/>
      <c r="G174" s="140"/>
    </row>
    <row r="175" spans="1:10" hidden="1" outlineLevel="1" x14ac:dyDescent="0.25">
      <c r="F175" s="140"/>
      <c r="G175" s="140"/>
    </row>
    <row r="176" spans="1:10" hidden="1" outlineLevel="1" x14ac:dyDescent="0.25">
      <c r="A176" s="370" t="s">
        <v>83</v>
      </c>
      <c r="B176" s="371"/>
      <c r="C176" s="370"/>
      <c r="D176" s="370"/>
      <c r="E176" s="370"/>
      <c r="F176" s="362">
        <f>F$42</f>
        <v>283.80000000000018</v>
      </c>
      <c r="G176" s="362">
        <f>G$42</f>
        <v>263</v>
      </c>
    </row>
    <row r="177" spans="1:7" hidden="1" outlineLevel="1" x14ac:dyDescent="0.25">
      <c r="A177" s="370" t="s">
        <v>145</v>
      </c>
      <c r="B177" s="371"/>
      <c r="C177" s="370"/>
      <c r="D177" s="370"/>
      <c r="E177" s="370"/>
      <c r="F177" s="363">
        <f>1-F$4</f>
        <v>0.6</v>
      </c>
      <c r="G177" s="363">
        <f>1-G$4</f>
        <v>0.6</v>
      </c>
    </row>
    <row r="178" spans="1:7" hidden="1" outlineLevel="1" x14ac:dyDescent="0.25">
      <c r="A178" s="367" t="s">
        <v>144</v>
      </c>
      <c r="B178" s="368"/>
      <c r="C178" s="367"/>
      <c r="D178" s="367"/>
      <c r="E178" s="367"/>
      <c r="F178" s="369">
        <f>F176*F177</f>
        <v>170.28000000000011</v>
      </c>
      <c r="G178" s="369">
        <f>G176*G177</f>
        <v>157.79999999999998</v>
      </c>
    </row>
    <row r="179" spans="1:7" hidden="1" outlineLevel="1" x14ac:dyDescent="0.25">
      <c r="F179" s="140"/>
      <c r="G179" s="140"/>
    </row>
    <row r="180" spans="1:7" hidden="1" outlineLevel="1" x14ac:dyDescent="0.25">
      <c r="A180" s="370" t="s">
        <v>77</v>
      </c>
      <c r="B180" s="371"/>
      <c r="C180" s="370"/>
      <c r="D180" s="370"/>
      <c r="E180" s="370"/>
      <c r="F180" s="362">
        <f>F$15-F$12</f>
        <v>999.98000000000013</v>
      </c>
      <c r="G180" s="362">
        <f>G$15-G$12</f>
        <v>745</v>
      </c>
    </row>
    <row r="181" spans="1:7" hidden="1" outlineLevel="1" x14ac:dyDescent="0.25">
      <c r="A181" s="370" t="s">
        <v>78</v>
      </c>
      <c r="B181" s="371"/>
      <c r="C181" s="370"/>
      <c r="D181" s="370"/>
      <c r="E181" s="370"/>
      <c r="F181" s="362">
        <f>F$25-F$23</f>
        <v>200</v>
      </c>
      <c r="G181" s="362">
        <f>G$25-G$23</f>
        <v>160</v>
      </c>
    </row>
    <row r="182" spans="1:7" hidden="1" outlineLevel="1" x14ac:dyDescent="0.25">
      <c r="A182" s="133" t="s">
        <v>79</v>
      </c>
      <c r="F182" s="140">
        <f>F180-F181</f>
        <v>799.98000000000013</v>
      </c>
      <c r="G182" s="140">
        <f>G180-G181</f>
        <v>585</v>
      </c>
    </row>
    <row r="183" spans="1:7" hidden="1" outlineLevel="1" x14ac:dyDescent="0.25">
      <c r="A183" s="367" t="s">
        <v>80</v>
      </c>
      <c r="B183" s="368"/>
      <c r="C183" s="367"/>
      <c r="D183" s="367"/>
      <c r="E183" s="367"/>
      <c r="F183" s="369">
        <f>F182-G182</f>
        <v>214.98000000000013</v>
      </c>
      <c r="G183" s="369"/>
    </row>
    <row r="184" spans="1:7" hidden="1" outlineLevel="1" x14ac:dyDescent="0.25">
      <c r="F184" s="140"/>
      <c r="G184" s="140"/>
    </row>
    <row r="185" spans="1:7" hidden="1" outlineLevel="1" x14ac:dyDescent="0.25">
      <c r="A185" s="372" t="s">
        <v>191</v>
      </c>
      <c r="B185" s="373"/>
      <c r="C185" s="372"/>
      <c r="D185" s="372"/>
      <c r="E185" s="372"/>
      <c r="F185" s="374">
        <f>F18</f>
        <v>1000</v>
      </c>
      <c r="G185" s="374">
        <f>G18</f>
        <v>870</v>
      </c>
    </row>
    <row r="186" spans="1:7" hidden="1" outlineLevel="1" x14ac:dyDescent="0.25">
      <c r="A186" s="367" t="s">
        <v>159</v>
      </c>
      <c r="B186" s="368"/>
      <c r="C186" s="367"/>
      <c r="D186" s="367"/>
      <c r="E186" s="367"/>
      <c r="F186" s="369">
        <f>F185-G185</f>
        <v>130</v>
      </c>
      <c r="G186" s="369"/>
    </row>
    <row r="187" spans="1:7" hidden="1" outlineLevel="1" x14ac:dyDescent="0.25">
      <c r="F187" s="140"/>
      <c r="G187" s="140"/>
    </row>
    <row r="188" spans="1:7" hidden="1" outlineLevel="1" x14ac:dyDescent="0.25">
      <c r="A188" s="205" t="s">
        <v>76</v>
      </c>
      <c r="B188" s="206"/>
      <c r="C188" s="205"/>
      <c r="D188" s="205"/>
      <c r="E188" s="205"/>
      <c r="F188" s="207">
        <f>F178-F183-F186</f>
        <v>-174.70000000000002</v>
      </c>
      <c r="G188" s="207"/>
    </row>
    <row r="189" spans="1:7" hidden="1" outlineLevel="1" x14ac:dyDescent="0.25"/>
    <row r="190" spans="1:7" hidden="1" outlineLevel="1" x14ac:dyDescent="0.25"/>
    <row r="191" spans="1:7" ht="16.5" hidden="1" outlineLevel="1" thickBot="1" x14ac:dyDescent="0.3"/>
    <row r="192" spans="1:7" ht="16.5" hidden="1" outlineLevel="1" thickBot="1" x14ac:dyDescent="0.3">
      <c r="A192" s="209" t="s">
        <v>165</v>
      </c>
      <c r="B192" s="210"/>
      <c r="C192" s="211"/>
    </row>
    <row r="193" spans="1:11" hidden="1" outlineLevel="1" x14ac:dyDescent="0.25">
      <c r="A193" s="212" t="s">
        <v>159</v>
      </c>
      <c r="B193" s="213"/>
      <c r="C193" s="214"/>
      <c r="D193" s="214" t="s">
        <v>143</v>
      </c>
      <c r="E193" s="215" t="s">
        <v>106</v>
      </c>
      <c r="F193" s="216"/>
      <c r="G193" s="214" t="s">
        <v>161</v>
      </c>
      <c r="H193" s="215" t="s">
        <v>192</v>
      </c>
      <c r="I193" s="216"/>
      <c r="J193" s="216"/>
      <c r="K193" s="217"/>
    </row>
    <row r="194" spans="1:11" hidden="1" outlineLevel="1" x14ac:dyDescent="0.25">
      <c r="A194" s="481">
        <f>F186</f>
        <v>130</v>
      </c>
      <c r="B194" s="482"/>
      <c r="C194" s="482"/>
      <c r="D194" s="218" t="s">
        <v>143</v>
      </c>
      <c r="E194" s="219">
        <f>F100</f>
        <v>100</v>
      </c>
      <c r="F194" s="220"/>
      <c r="G194" s="218" t="s">
        <v>161</v>
      </c>
      <c r="H194" s="482">
        <f>A194+E194</f>
        <v>230</v>
      </c>
      <c r="I194" s="482"/>
      <c r="J194" s="482"/>
      <c r="K194" s="221"/>
    </row>
    <row r="195" spans="1:11" hidden="1" outlineLevel="1" x14ac:dyDescent="0.25">
      <c r="A195" s="222" t="s">
        <v>162</v>
      </c>
      <c r="B195" s="223"/>
      <c r="C195" s="220"/>
      <c r="D195" s="220"/>
      <c r="E195" s="220"/>
      <c r="F195" s="220"/>
      <c r="G195" s="220"/>
      <c r="H195" s="220"/>
      <c r="I195" s="220"/>
      <c r="J195" s="220"/>
      <c r="K195" s="221"/>
    </row>
    <row r="196" spans="1:11" hidden="1" outlineLevel="1" x14ac:dyDescent="0.25">
      <c r="A196" s="483" t="s">
        <v>193</v>
      </c>
      <c r="B196" s="484"/>
      <c r="C196" s="484"/>
      <c r="D196" s="218" t="s">
        <v>143</v>
      </c>
      <c r="E196" s="224" t="s">
        <v>106</v>
      </c>
      <c r="F196" s="220"/>
      <c r="G196" s="218" t="s">
        <v>161</v>
      </c>
      <c r="H196" s="224" t="s">
        <v>163</v>
      </c>
      <c r="I196" s="220"/>
      <c r="J196" s="220"/>
      <c r="K196" s="221"/>
    </row>
    <row r="197" spans="1:11" hidden="1" outlineLevel="1" x14ac:dyDescent="0.25">
      <c r="A197" s="481">
        <f>F138</f>
        <v>344.98</v>
      </c>
      <c r="B197" s="482"/>
      <c r="C197" s="482"/>
      <c r="D197" s="218" t="s">
        <v>143</v>
      </c>
      <c r="E197" s="219">
        <f>E194</f>
        <v>100</v>
      </c>
      <c r="F197" s="220"/>
      <c r="G197" s="218" t="s">
        <v>161</v>
      </c>
      <c r="H197" s="482">
        <f>A197+E197</f>
        <v>444.98</v>
      </c>
      <c r="I197" s="482"/>
      <c r="J197" s="225"/>
      <c r="K197" s="221"/>
    </row>
    <row r="198" spans="1:11" ht="16.5" hidden="1" outlineLevel="1" thickBot="1" x14ac:dyDescent="0.3">
      <c r="A198" s="226"/>
      <c r="B198" s="227"/>
      <c r="C198" s="228"/>
      <c r="D198" s="228"/>
      <c r="E198" s="228"/>
      <c r="F198" s="228"/>
      <c r="G198" s="228"/>
      <c r="H198" s="228"/>
      <c r="I198" s="228"/>
      <c r="J198" s="228"/>
      <c r="K198" s="229"/>
    </row>
    <row r="199" spans="1:11" collapsed="1" x14ac:dyDescent="0.25"/>
    <row r="200" spans="1:11" ht="16.5" thickBot="1" x14ac:dyDescent="0.3"/>
    <row r="201" spans="1:11" s="380" customFormat="1" ht="26.25" thickBot="1" x14ac:dyDescent="0.4">
      <c r="A201" s="375" t="s">
        <v>195</v>
      </c>
      <c r="B201" s="376"/>
      <c r="C201" s="377"/>
      <c r="D201" s="377"/>
      <c r="E201" s="377"/>
      <c r="F201" s="377"/>
      <c r="G201" s="378"/>
      <c r="H201" s="378"/>
      <c r="I201" s="379"/>
    </row>
    <row r="202" spans="1:11" x14ac:dyDescent="0.25">
      <c r="A202" s="381" t="s">
        <v>196</v>
      </c>
      <c r="B202" s="382"/>
      <c r="C202" s="382"/>
      <c r="D202" s="382"/>
      <c r="E202" s="382"/>
      <c r="F202" s="382"/>
      <c r="G202" s="382"/>
      <c r="H202" s="382"/>
    </row>
    <row r="203" spans="1:11" x14ac:dyDescent="0.25">
      <c r="A203" s="383" t="s">
        <v>197</v>
      </c>
      <c r="B203" s="382"/>
      <c r="C203" s="382"/>
      <c r="D203" s="382"/>
      <c r="E203" s="382"/>
      <c r="F203" s="382"/>
      <c r="G203" s="382"/>
      <c r="H203" s="382"/>
    </row>
    <row r="204" spans="1:11" x14ac:dyDescent="0.25">
      <c r="A204" s="384" t="s">
        <v>198</v>
      </c>
      <c r="B204" s="385"/>
      <c r="C204" s="386"/>
      <c r="D204" s="386"/>
      <c r="E204" s="386"/>
      <c r="F204" s="386"/>
      <c r="G204" s="386"/>
      <c r="H204" s="386"/>
    </row>
    <row r="205" spans="1:11" x14ac:dyDescent="0.25">
      <c r="A205" s="387" t="s">
        <v>79</v>
      </c>
      <c r="B205" s="385"/>
      <c r="C205" s="386"/>
      <c r="D205" s="386"/>
      <c r="E205" s="386"/>
      <c r="F205" s="407">
        <f>F105</f>
        <v>799.98000000000013</v>
      </c>
      <c r="G205" s="407">
        <f>G105</f>
        <v>585</v>
      </c>
      <c r="H205" s="386"/>
    </row>
    <row r="206" spans="1:11" x14ac:dyDescent="0.25">
      <c r="A206" s="387" t="s">
        <v>199</v>
      </c>
      <c r="B206" s="385"/>
      <c r="C206" s="386"/>
      <c r="D206" s="386"/>
      <c r="E206" s="386"/>
      <c r="F206" s="407">
        <f>F134</f>
        <v>1000</v>
      </c>
      <c r="G206" s="407">
        <f>G134</f>
        <v>870</v>
      </c>
      <c r="H206" s="386"/>
    </row>
    <row r="207" spans="1:11" x14ac:dyDescent="0.25">
      <c r="A207" s="406" t="s">
        <v>246</v>
      </c>
      <c r="B207" s="385"/>
      <c r="C207" s="386"/>
      <c r="D207" s="386"/>
      <c r="E207" s="386"/>
      <c r="F207" s="408">
        <f t="shared" ref="F207:G207" si="0">SUM(F205:F206)</f>
        <v>1799.98</v>
      </c>
      <c r="G207" s="408">
        <f t="shared" si="0"/>
        <v>1455</v>
      </c>
      <c r="H207" s="386"/>
    </row>
    <row r="208" spans="1:11" x14ac:dyDescent="0.25">
      <c r="A208" s="406" t="s">
        <v>144</v>
      </c>
      <c r="B208" s="388"/>
      <c r="C208" s="386"/>
      <c r="D208" s="386"/>
      <c r="E208" s="386"/>
      <c r="F208" s="408">
        <f>F98</f>
        <v>170.28000000000011</v>
      </c>
      <c r="G208" s="408">
        <f>G98</f>
        <v>157.79999999999998</v>
      </c>
      <c r="H208" s="386"/>
    </row>
    <row r="209" spans="1:8" x14ac:dyDescent="0.25">
      <c r="A209" s="383" t="s">
        <v>200</v>
      </c>
      <c r="B209" s="382"/>
      <c r="C209" s="389"/>
      <c r="D209" s="389"/>
      <c r="E209" s="389"/>
      <c r="F209" s="389">
        <f t="shared" ref="F209:G209" si="1">F208/F207</f>
        <v>9.4601051122790311E-2</v>
      </c>
      <c r="G209" s="389">
        <f t="shared" si="1"/>
        <v>0.10845360824742267</v>
      </c>
      <c r="H209" s="389"/>
    </row>
    <row r="210" spans="1:8" x14ac:dyDescent="0.25">
      <c r="A210" s="383"/>
      <c r="B210" s="382"/>
      <c r="C210" s="389"/>
      <c r="D210" s="389"/>
      <c r="E210" s="389"/>
      <c r="F210" s="389"/>
      <c r="G210" s="389"/>
      <c r="H210" s="389"/>
    </row>
    <row r="211" spans="1:8" x14ac:dyDescent="0.25">
      <c r="A211" s="383" t="s">
        <v>201</v>
      </c>
      <c r="B211" s="382"/>
      <c r="C211" s="390"/>
      <c r="D211" s="390"/>
      <c r="E211" s="390"/>
      <c r="F211" s="390"/>
      <c r="G211" s="390"/>
      <c r="H211" s="390"/>
    </row>
    <row r="212" spans="1:8" x14ac:dyDescent="0.25">
      <c r="A212" s="384" t="s">
        <v>208</v>
      </c>
      <c r="B212" s="382"/>
      <c r="C212" s="391"/>
      <c r="D212" s="391"/>
      <c r="E212" s="391"/>
      <c r="F212" s="391">
        <f>F50/F48</f>
        <v>0.50669721536834633</v>
      </c>
      <c r="G212" s="391">
        <f>G50/G48</f>
        <v>0.44991511035653653</v>
      </c>
      <c r="H212" s="391"/>
    </row>
    <row r="213" spans="1:8" x14ac:dyDescent="0.25">
      <c r="A213" s="383" t="s">
        <v>202</v>
      </c>
      <c r="B213" s="382"/>
      <c r="C213" s="392"/>
      <c r="D213" s="392"/>
      <c r="E213" s="392"/>
      <c r="F213" s="392">
        <f t="shared" ref="F213:G213" si="2">1-F212</f>
        <v>0.49330278463165367</v>
      </c>
      <c r="G213" s="392">
        <f t="shared" si="2"/>
        <v>0.55008488964346347</v>
      </c>
      <c r="H213" s="392"/>
    </row>
    <row r="214" spans="1:8" x14ac:dyDescent="0.25">
      <c r="A214" s="393" t="s">
        <v>203</v>
      </c>
      <c r="B214" s="385"/>
      <c r="C214" s="394"/>
      <c r="D214" s="394"/>
      <c r="E214" s="394"/>
      <c r="F214" s="394">
        <f t="shared" ref="F214:G214" si="3">F209*F213</f>
        <v>4.6666961947953889E-2</v>
      </c>
      <c r="G214" s="394">
        <f t="shared" si="3"/>
        <v>5.965869112421892E-2</v>
      </c>
      <c r="H214" s="394"/>
    </row>
    <row r="215" spans="1:8" x14ac:dyDescent="0.25">
      <c r="A215" s="395"/>
      <c r="B215" s="382"/>
      <c r="C215" s="396"/>
      <c r="D215" s="396"/>
      <c r="E215" s="396"/>
      <c r="F215" s="396"/>
      <c r="G215" s="396"/>
      <c r="H215" s="396"/>
    </row>
    <row r="216" spans="1:8" x14ac:dyDescent="0.25">
      <c r="A216" s="397" t="s">
        <v>204</v>
      </c>
      <c r="B216" s="382"/>
      <c r="C216" s="382"/>
      <c r="D216" s="382"/>
      <c r="E216" s="382"/>
      <c r="F216" s="382"/>
      <c r="G216" s="382"/>
      <c r="H216" s="382"/>
    </row>
    <row r="217" spans="1:8" x14ac:dyDescent="0.25">
      <c r="A217" s="398" t="s">
        <v>205</v>
      </c>
      <c r="B217" s="382"/>
      <c r="C217" s="391"/>
      <c r="D217" s="391"/>
      <c r="E217" s="391"/>
      <c r="F217" s="391">
        <f>F48/F31</f>
        <v>0.12665461282617926</v>
      </c>
      <c r="G217" s="391">
        <f>G48/G31</f>
        <v>0.14023809523809525</v>
      </c>
      <c r="H217" s="391"/>
    </row>
    <row r="218" spans="1:8" x14ac:dyDescent="0.25">
      <c r="A218" s="398" t="s">
        <v>202</v>
      </c>
      <c r="B218" s="382"/>
      <c r="C218" s="391"/>
      <c r="D218" s="391"/>
      <c r="E218" s="391"/>
      <c r="F218" s="391">
        <f>F$213</f>
        <v>0.49330278463165367</v>
      </c>
      <c r="G218" s="391">
        <f>G$213</f>
        <v>0.55008488964346347</v>
      </c>
      <c r="H218" s="391"/>
    </row>
    <row r="219" spans="1:8" x14ac:dyDescent="0.25">
      <c r="A219" s="393" t="s">
        <v>203</v>
      </c>
      <c r="B219" s="385"/>
      <c r="C219" s="394"/>
      <c r="D219" s="394"/>
      <c r="E219" s="394"/>
      <c r="F219" s="394">
        <f t="shared" ref="F219:G219" si="4">F217*F218</f>
        <v>6.2479073193598189E-2</v>
      </c>
      <c r="G219" s="394">
        <f t="shared" si="4"/>
        <v>7.7142857142857138E-2</v>
      </c>
      <c r="H219" s="394"/>
    </row>
    <row r="220" spans="1:8" x14ac:dyDescent="0.25">
      <c r="A220" s="388"/>
      <c r="B220" s="382"/>
      <c r="C220" s="399"/>
      <c r="D220" s="399"/>
      <c r="E220" s="399"/>
      <c r="F220" s="399"/>
      <c r="G220" s="399"/>
      <c r="H220" s="399"/>
    </row>
    <row r="221" spans="1:8" x14ac:dyDescent="0.25">
      <c r="A221" s="400" t="s">
        <v>206</v>
      </c>
      <c r="B221" s="401"/>
      <c r="C221" s="402"/>
      <c r="D221" s="402"/>
      <c r="E221" s="402"/>
      <c r="F221" s="402">
        <f>AVERAGE(F214,F219)</f>
        <v>5.4573017570776039E-2</v>
      </c>
      <c r="G221" s="402">
        <f>AVERAGE(G214,G219)</f>
        <v>6.8400774133538025E-2</v>
      </c>
      <c r="H221" s="402"/>
    </row>
    <row r="222" spans="1:8" ht="16.5" thickBot="1" x14ac:dyDescent="0.3">
      <c r="A222" s="403" t="s">
        <v>207</v>
      </c>
      <c r="B222" s="404"/>
      <c r="C222" s="405"/>
      <c r="D222" s="405"/>
      <c r="E222" s="405"/>
      <c r="F222" s="405">
        <f t="array" ref="F222">PRODUCT(1+F221:G221)^0.5-1</f>
        <v>6.1464379220027343E-2</v>
      </c>
      <c r="G222" s="405"/>
      <c r="H222" s="405"/>
    </row>
    <row r="226" spans="1:10" x14ac:dyDescent="0.25">
      <c r="A226" s="133" t="s">
        <v>213</v>
      </c>
    </row>
    <row r="227" spans="1:10" ht="16.5" thickBot="1" x14ac:dyDescent="0.3">
      <c r="F227" s="137" t="s">
        <v>215</v>
      </c>
    </row>
    <row r="228" spans="1:10" x14ac:dyDescent="0.25">
      <c r="A228" s="133" t="s">
        <v>214</v>
      </c>
      <c r="F228" s="421">
        <f t="array" ref="F228">AVERAGE(F42:G42/F38:G38)</f>
        <v>9.3440350877193018E-2</v>
      </c>
    </row>
    <row r="229" spans="1:10" x14ac:dyDescent="0.25">
      <c r="A229" s="133" t="s">
        <v>216</v>
      </c>
      <c r="F229" s="422">
        <f>AVERAGE(F4:G4)</f>
        <v>0.4</v>
      </c>
    </row>
    <row r="230" spans="1:10" x14ac:dyDescent="0.25">
      <c r="A230" s="133" t="s">
        <v>220</v>
      </c>
      <c r="F230" s="422">
        <f>1-F229</f>
        <v>0.6</v>
      </c>
    </row>
    <row r="231" spans="1:10" x14ac:dyDescent="0.25">
      <c r="A231" s="133" t="s">
        <v>217</v>
      </c>
      <c r="F231" s="421">
        <f t="array" ref="F231">AVERAGE(F41:G41/F38:G38)</f>
        <v>3.2456140350877197E-2</v>
      </c>
    </row>
    <row r="232" spans="1:10" x14ac:dyDescent="0.25">
      <c r="A232" s="133" t="s">
        <v>218</v>
      </c>
      <c r="F232" s="421">
        <f t="array" ref="F232">AVERAGE(F105:G105/F38:G38)</f>
        <v>0.23596157894736847</v>
      </c>
    </row>
    <row r="233" spans="1:10" x14ac:dyDescent="0.25">
      <c r="A233" s="133" t="s">
        <v>219</v>
      </c>
      <c r="F233" s="421">
        <f t="array" ref="F233">AVERAGE(F16:G16/F38:G38)</f>
        <v>0.38043859649122802</v>
      </c>
    </row>
    <row r="237" spans="1:10" ht="38.25" x14ac:dyDescent="0.25">
      <c r="A237" s="427"/>
      <c r="B237" s="427"/>
      <c r="C237" s="427"/>
      <c r="D237" s="428" t="s">
        <v>3</v>
      </c>
      <c r="E237" s="429" t="s">
        <v>221</v>
      </c>
      <c r="F237" s="453" t="s">
        <v>232</v>
      </c>
      <c r="G237" s="453"/>
      <c r="H237" s="454" t="s">
        <v>233</v>
      </c>
      <c r="I237" s="455"/>
      <c r="J237" s="456" t="s">
        <v>231</v>
      </c>
    </row>
    <row r="238" spans="1:10" ht="16.5" thickBot="1" x14ac:dyDescent="0.3">
      <c r="A238" s="427"/>
      <c r="B238" s="427"/>
      <c r="C238" s="427"/>
      <c r="D238" s="480" t="s">
        <v>222</v>
      </c>
      <c r="E238" s="480"/>
      <c r="F238" s="457">
        <f>$F$222</f>
        <v>6.1464379220027343E-2</v>
      </c>
      <c r="G238" s="457">
        <f>$F$222</f>
        <v>6.1464379220027343E-2</v>
      </c>
      <c r="H238" s="458">
        <f>G238-0.5%</f>
        <v>5.6464379220027346E-2</v>
      </c>
      <c r="I238" s="458">
        <f>H238-0.5%</f>
        <v>5.1464379220027348E-2</v>
      </c>
      <c r="J238" s="459">
        <v>0.05</v>
      </c>
    </row>
    <row r="239" spans="1:10" ht="16.5" thickBot="1" x14ac:dyDescent="0.3">
      <c r="A239" s="430"/>
      <c r="B239" s="430"/>
      <c r="C239" s="430"/>
      <c r="D239" s="431" t="s">
        <v>227</v>
      </c>
      <c r="E239" s="432">
        <v>2004</v>
      </c>
      <c r="F239" s="460">
        <f>E239+1</f>
        <v>2005</v>
      </c>
      <c r="G239" s="460">
        <f t="shared" ref="G239" si="5">F239+1</f>
        <v>2006</v>
      </c>
      <c r="H239" s="461">
        <f>G239+1</f>
        <v>2007</v>
      </c>
      <c r="I239" s="461">
        <f t="shared" ref="I239" si="6">H239+1</f>
        <v>2008</v>
      </c>
      <c r="J239" s="462">
        <f>I239+1</f>
        <v>2009</v>
      </c>
    </row>
    <row r="240" spans="1:10" ht="16.5" thickBot="1" x14ac:dyDescent="0.3">
      <c r="A240" s="433" t="s">
        <v>223</v>
      </c>
      <c r="B240" s="434"/>
      <c r="C240" s="434"/>
      <c r="D240" s="435"/>
      <c r="E240" s="436"/>
    </row>
    <row r="241" spans="1:10" x14ac:dyDescent="0.25">
      <c r="A241" s="437" t="s">
        <v>224</v>
      </c>
      <c r="B241" s="437"/>
      <c r="C241" s="437"/>
      <c r="D241" s="438" t="s">
        <v>26</v>
      </c>
      <c r="E241" s="439">
        <f>F38</f>
        <v>3000</v>
      </c>
      <c r="F241" s="464">
        <f>E$241*(1+F238)</f>
        <v>3184.3931376600822</v>
      </c>
      <c r="G241" s="464">
        <f>F$241*(1+G238)</f>
        <v>3380.1198850588744</v>
      </c>
      <c r="H241" s="464">
        <f t="shared" ref="H241:I241" si="7">G$241*(1+H238)</f>
        <v>3570.9762560579943</v>
      </c>
      <c r="I241" s="464">
        <f t="shared" si="7"/>
        <v>3754.7543322854763</v>
      </c>
      <c r="J241" s="464">
        <f>I$241*(1+J238)</f>
        <v>3942.4920488997504</v>
      </c>
    </row>
    <row r="242" spans="1:10" x14ac:dyDescent="0.25">
      <c r="A242" s="437" t="s">
        <v>225</v>
      </c>
      <c r="B242" s="437"/>
      <c r="C242" s="437"/>
      <c r="D242" s="440">
        <f>F228</f>
        <v>9.3440350877193018E-2</v>
      </c>
      <c r="E242" s="423">
        <f>F42</f>
        <v>283.80000000000018</v>
      </c>
      <c r="F242" s="465">
        <f>$D$242*F241</f>
        <v>297.55081211388369</v>
      </c>
      <c r="G242" s="465">
        <f>$D$242*G241</f>
        <v>315.83958806687855</v>
      </c>
      <c r="H242" s="465">
        <f t="shared" ref="H242:I242" si="8">$D$242*H241</f>
        <v>333.67327434018404</v>
      </c>
      <c r="I242" s="465">
        <f t="shared" si="8"/>
        <v>350.84556226641547</v>
      </c>
      <c r="J242" s="465">
        <f>$D$242*J241</f>
        <v>368.3878403797363</v>
      </c>
    </row>
    <row r="243" spans="1:10" x14ac:dyDescent="0.25">
      <c r="A243" s="437" t="s">
        <v>145</v>
      </c>
      <c r="B243" s="437"/>
      <c r="C243" s="437"/>
      <c r="D243" s="441">
        <f>F230</f>
        <v>0.6</v>
      </c>
      <c r="E243" s="424">
        <f>1-F4</f>
        <v>0.6</v>
      </c>
      <c r="F243" s="467">
        <f>$D$243</f>
        <v>0.6</v>
      </c>
      <c r="G243" s="467">
        <f t="shared" ref="G243:J243" si="9">$D$243</f>
        <v>0.6</v>
      </c>
      <c r="H243" s="467">
        <f t="shared" si="9"/>
        <v>0.6</v>
      </c>
      <c r="I243" s="467">
        <f t="shared" si="9"/>
        <v>0.6</v>
      </c>
      <c r="J243" s="467">
        <f t="shared" si="9"/>
        <v>0.6</v>
      </c>
    </row>
    <row r="244" spans="1:10" x14ac:dyDescent="0.25">
      <c r="A244" s="442" t="s">
        <v>144</v>
      </c>
      <c r="B244" s="442"/>
      <c r="C244" s="442"/>
      <c r="D244" s="443"/>
      <c r="E244" s="425">
        <f>F42*E243</f>
        <v>170.28000000000011</v>
      </c>
      <c r="F244" s="465">
        <f>F242*F243</f>
        <v>178.53048726833021</v>
      </c>
      <c r="G244" s="465">
        <f t="shared" ref="G244:J244" si="10">G242*G243</f>
        <v>189.50375284012713</v>
      </c>
      <c r="H244" s="465">
        <f t="shared" si="10"/>
        <v>200.20396460411041</v>
      </c>
      <c r="I244" s="465">
        <f t="shared" si="10"/>
        <v>210.50733735984929</v>
      </c>
      <c r="J244" s="465">
        <f t="shared" si="10"/>
        <v>221.03270422784178</v>
      </c>
    </row>
    <row r="245" spans="1:10" x14ac:dyDescent="0.25">
      <c r="A245" s="442" t="s">
        <v>228</v>
      </c>
      <c r="B245" s="442"/>
      <c r="C245" s="442"/>
      <c r="D245" s="440">
        <f>F231</f>
        <v>3.2456140350877197E-2</v>
      </c>
      <c r="E245" s="423">
        <f>F41</f>
        <v>100</v>
      </c>
      <c r="F245" s="465">
        <f>$D$245*F241</f>
        <v>103.35311060826584</v>
      </c>
      <c r="G245" s="465">
        <f t="shared" ref="G245:J245" si="11">$D$245*G241</f>
        <v>109.70564539226173</v>
      </c>
      <c r="H245" s="465">
        <f t="shared" si="11"/>
        <v>115.90010655626826</v>
      </c>
      <c r="I245" s="465">
        <f t="shared" si="11"/>
        <v>121.86483359172161</v>
      </c>
      <c r="J245" s="465">
        <f t="shared" si="11"/>
        <v>127.95807527130771</v>
      </c>
    </row>
    <row r="246" spans="1:10" x14ac:dyDescent="0.25">
      <c r="A246" s="442"/>
      <c r="B246" s="442"/>
      <c r="C246" s="442"/>
      <c r="D246" s="441"/>
      <c r="E246" s="443"/>
      <c r="F246" s="465"/>
      <c r="G246" s="465"/>
      <c r="H246" s="465"/>
      <c r="I246" s="465"/>
      <c r="J246" s="465"/>
    </row>
    <row r="247" spans="1:10" ht="16.5" thickBot="1" x14ac:dyDescent="0.3">
      <c r="A247" s="444" t="s">
        <v>226</v>
      </c>
      <c r="B247" s="445"/>
      <c r="C247" s="445"/>
      <c r="D247" s="441"/>
      <c r="E247" s="443"/>
      <c r="F247" s="465"/>
      <c r="G247" s="465"/>
      <c r="H247" s="465"/>
      <c r="I247" s="465"/>
      <c r="J247" s="465"/>
    </row>
    <row r="248" spans="1:10" x14ac:dyDescent="0.25">
      <c r="A248" s="437" t="s">
        <v>229</v>
      </c>
      <c r="B248" s="437"/>
      <c r="C248" s="437"/>
      <c r="D248" s="441">
        <f>F232</f>
        <v>0.23596157894736847</v>
      </c>
      <c r="E248" s="443">
        <f>F105</f>
        <v>799.98000000000013</v>
      </c>
      <c r="F248" s="465">
        <f>$D$248*F241</f>
        <v>751.39443275143788</v>
      </c>
      <c r="G248" s="465">
        <f t="shared" ref="G248:J248" si="12">$D$248*G241</f>
        <v>797.57842510988962</v>
      </c>
      <c r="H248" s="465">
        <f t="shared" si="12"/>
        <v>842.61319576300673</v>
      </c>
      <c r="I248" s="465">
        <f t="shared" si="12"/>
        <v>885.9777608055532</v>
      </c>
      <c r="J248" s="465">
        <f t="shared" si="12"/>
        <v>930.27664884583089</v>
      </c>
    </row>
    <row r="249" spans="1:10" x14ac:dyDescent="0.25">
      <c r="A249" s="442" t="s">
        <v>80</v>
      </c>
      <c r="B249" s="442"/>
      <c r="C249" s="442"/>
      <c r="D249" s="441"/>
      <c r="E249" s="443">
        <f>F105-G105</f>
        <v>214.98000000000013</v>
      </c>
      <c r="F249" s="465">
        <f>F248-E248</f>
        <v>-48.585567248562256</v>
      </c>
      <c r="G249" s="465">
        <f>G248-F248</f>
        <v>46.183992358451746</v>
      </c>
      <c r="H249" s="465">
        <f t="shared" ref="H249:J249" si="13">H248-G248</f>
        <v>45.034770653117107</v>
      </c>
      <c r="I249" s="465">
        <f t="shared" si="13"/>
        <v>43.364565042546474</v>
      </c>
      <c r="J249" s="465">
        <f t="shared" si="13"/>
        <v>44.298888040277689</v>
      </c>
    </row>
    <row r="250" spans="1:10" x14ac:dyDescent="0.25">
      <c r="A250" s="426" t="s">
        <v>234</v>
      </c>
      <c r="B250" s="442"/>
      <c r="C250" s="442"/>
      <c r="D250" s="441">
        <f>F233</f>
        <v>0.38043859649122802</v>
      </c>
      <c r="E250" s="443">
        <f>F107</f>
        <v>1230</v>
      </c>
      <c r="F250" s="465">
        <f>$D$250*F241</f>
        <v>1211.4660559676995</v>
      </c>
      <c r="G250" s="465">
        <f>$D$250*G241</f>
        <v>1285.9280650438891</v>
      </c>
      <c r="H250" s="465">
        <f t="shared" ref="H250:J250" si="14">$D$250*H241</f>
        <v>1358.5371949582034</v>
      </c>
      <c r="I250" s="465">
        <f t="shared" si="14"/>
        <v>1428.4534683440445</v>
      </c>
      <c r="J250" s="465">
        <f t="shared" si="14"/>
        <v>1499.876141761247</v>
      </c>
    </row>
    <row r="251" spans="1:10" x14ac:dyDescent="0.25">
      <c r="A251" s="442" t="s">
        <v>235</v>
      </c>
      <c r="B251" s="442"/>
      <c r="C251" s="442"/>
      <c r="D251" s="446"/>
      <c r="E251" s="447">
        <f>F107-G107</f>
        <v>230</v>
      </c>
      <c r="F251" s="465">
        <f>F250-E250</f>
        <v>-18.533944032300496</v>
      </c>
      <c r="G251" s="465">
        <f t="shared" ref="G251:J251" si="15">G250-F250</f>
        <v>74.462009076189588</v>
      </c>
      <c r="H251" s="465">
        <f t="shared" si="15"/>
        <v>72.609129914314281</v>
      </c>
      <c r="I251" s="465">
        <f t="shared" si="15"/>
        <v>69.916273385841123</v>
      </c>
      <c r="J251" s="465">
        <f t="shared" si="15"/>
        <v>71.422673417202532</v>
      </c>
    </row>
    <row r="252" spans="1:10" ht="16.5" thickBot="1" x14ac:dyDescent="0.3">
      <c r="A252" s="448" t="s">
        <v>76</v>
      </c>
      <c r="B252" s="449"/>
      <c r="C252" s="449"/>
      <c r="D252" s="414"/>
      <c r="E252" s="447"/>
      <c r="F252" s="472"/>
      <c r="G252" s="473"/>
      <c r="H252" s="473"/>
      <c r="I252" s="473"/>
      <c r="J252" s="473"/>
    </row>
    <row r="253" spans="1:10" ht="16.5" thickBot="1" x14ac:dyDescent="0.3">
      <c r="A253" s="450" t="s">
        <v>230</v>
      </c>
      <c r="B253" s="450"/>
      <c r="C253" s="450"/>
      <c r="D253" s="451"/>
      <c r="E253" s="452">
        <f>E244+E245-E249-E251</f>
        <v>-174.70000000000005</v>
      </c>
      <c r="F253" s="472">
        <f>F244+F245-F249-F251</f>
        <v>349.00310915745877</v>
      </c>
      <c r="G253" s="473">
        <f t="shared" ref="G253:J253" si="16">G244+G245-G249-G251</f>
        <v>178.56339679774754</v>
      </c>
      <c r="H253" s="473">
        <f t="shared" si="16"/>
        <v>198.46017059294729</v>
      </c>
      <c r="I253" s="473">
        <f t="shared" si="16"/>
        <v>219.09133252318327</v>
      </c>
      <c r="J253" s="473">
        <f t="shared" si="16"/>
        <v>233.26921804166926</v>
      </c>
    </row>
    <row r="255" spans="1:10" x14ac:dyDescent="0.25">
      <c r="F255" s="463"/>
      <c r="G255" s="463"/>
      <c r="H255" s="463"/>
      <c r="I255" s="463"/>
      <c r="J255" s="463"/>
    </row>
    <row r="256" spans="1:10" x14ac:dyDescent="0.25">
      <c r="I256" s="463"/>
    </row>
    <row r="257" spans="1:10" x14ac:dyDescent="0.25">
      <c r="C257" s="468" t="s">
        <v>236</v>
      </c>
      <c r="D257" s="468" t="s">
        <v>39</v>
      </c>
      <c r="F257" s="463"/>
      <c r="G257" s="463"/>
      <c r="H257" s="463"/>
      <c r="I257" s="463"/>
      <c r="J257" s="463"/>
    </row>
    <row r="258" spans="1:10" x14ac:dyDescent="0.25">
      <c r="C258" s="133">
        <f>F$239</f>
        <v>2005</v>
      </c>
      <c r="D258" s="463">
        <f>F$253</f>
        <v>349.00310915745877</v>
      </c>
      <c r="I258" s="463"/>
    </row>
    <row r="259" spans="1:10" x14ac:dyDescent="0.25">
      <c r="C259" s="133">
        <f>G$239</f>
        <v>2006</v>
      </c>
      <c r="D259" s="463">
        <f>G$253</f>
        <v>178.56339679774754</v>
      </c>
      <c r="I259" s="463"/>
    </row>
    <row r="260" spans="1:10" x14ac:dyDescent="0.25">
      <c r="C260" s="133">
        <f>H$239</f>
        <v>2007</v>
      </c>
      <c r="D260" s="463">
        <f>H$253</f>
        <v>198.46017059294729</v>
      </c>
      <c r="I260" s="463"/>
    </row>
    <row r="261" spans="1:10" x14ac:dyDescent="0.25">
      <c r="C261" s="133">
        <f>I$239</f>
        <v>2008</v>
      </c>
      <c r="D261" s="463">
        <f>I$253</f>
        <v>219.09133252318327</v>
      </c>
      <c r="E261" s="133" t="s">
        <v>237</v>
      </c>
      <c r="F261" s="474">
        <f>D262/(F5-J238)</f>
        <v>3332.4174005952755</v>
      </c>
    </row>
    <row r="262" spans="1:10" x14ac:dyDescent="0.25">
      <c r="C262" s="133">
        <f>J$239</f>
        <v>2009</v>
      </c>
      <c r="D262" s="463">
        <f>J$253</f>
        <v>233.26921804166926</v>
      </c>
    </row>
    <row r="265" spans="1:10" x14ac:dyDescent="0.25">
      <c r="C265" s="133" t="s">
        <v>238</v>
      </c>
    </row>
    <row r="266" spans="1:10" x14ac:dyDescent="0.25">
      <c r="C266" s="468" t="s">
        <v>236</v>
      </c>
      <c r="D266" s="468" t="s">
        <v>39</v>
      </c>
    </row>
    <row r="267" spans="1:10" x14ac:dyDescent="0.25">
      <c r="C267" s="133">
        <f>F$239</f>
        <v>2005</v>
      </c>
      <c r="D267" s="463">
        <f>F$253</f>
        <v>349.00310915745877</v>
      </c>
    </row>
    <row r="268" spans="1:10" x14ac:dyDescent="0.25">
      <c r="C268" s="133">
        <f>G$239</f>
        <v>2006</v>
      </c>
      <c r="D268" s="463">
        <f>G$253</f>
        <v>178.56339679774754</v>
      </c>
    </row>
    <row r="269" spans="1:10" x14ac:dyDescent="0.25">
      <c r="C269" s="133">
        <f>H$239</f>
        <v>2007</v>
      </c>
      <c r="D269" s="463">
        <f>H$253</f>
        <v>198.46017059294729</v>
      </c>
    </row>
    <row r="270" spans="1:10" ht="16.5" thickBot="1" x14ac:dyDescent="0.3">
      <c r="C270" s="137">
        <f>I$239</f>
        <v>2008</v>
      </c>
      <c r="D270" s="469">
        <f>I$253+F261</f>
        <v>3551.5087331184586</v>
      </c>
    </row>
    <row r="271" spans="1:10" x14ac:dyDescent="0.25">
      <c r="C271" s="133" t="s">
        <v>239</v>
      </c>
      <c r="D271" s="470">
        <f>NPV(F5,D267:D270)</f>
        <v>2852.2676004876248</v>
      </c>
    </row>
    <row r="272" spans="1:10" ht="16.5" thickBot="1" x14ac:dyDescent="0.3">
      <c r="A272" s="138"/>
      <c r="B272" s="133"/>
      <c r="C272" s="133" t="s">
        <v>240</v>
      </c>
      <c r="D272" s="471">
        <f>F12</f>
        <v>0</v>
      </c>
    </row>
    <row r="273" spans="1:10" x14ac:dyDescent="0.25">
      <c r="C273" s="133" t="s">
        <v>241</v>
      </c>
      <c r="D273" s="470">
        <f>D271+D272</f>
        <v>2852.2676004876248</v>
      </c>
    </row>
    <row r="274" spans="1:10" x14ac:dyDescent="0.25">
      <c r="C274" s="133" t="s">
        <v>242</v>
      </c>
      <c r="D274" s="167">
        <f>F23+F26</f>
        <v>864</v>
      </c>
    </row>
    <row r="275" spans="1:10" ht="16.5" thickBot="1" x14ac:dyDescent="0.3">
      <c r="C275" s="133" t="s">
        <v>243</v>
      </c>
      <c r="D275" s="471">
        <f>F28</f>
        <v>40</v>
      </c>
    </row>
    <row r="276" spans="1:10" x14ac:dyDescent="0.25">
      <c r="C276" s="133" t="s">
        <v>244</v>
      </c>
      <c r="D276" s="470">
        <f>D273-D274-D275</f>
        <v>1948.2676004876248</v>
      </c>
    </row>
    <row r="277" spans="1:10" x14ac:dyDescent="0.25">
      <c r="C277" s="133" t="s">
        <v>86</v>
      </c>
      <c r="D277" s="140">
        <f>F3</f>
        <v>50</v>
      </c>
    </row>
    <row r="278" spans="1:10" x14ac:dyDescent="0.25">
      <c r="C278" s="133" t="s">
        <v>245</v>
      </c>
      <c r="D278" s="470">
        <f>D276/D277</f>
        <v>38.965352009752493</v>
      </c>
    </row>
    <row r="280" spans="1:10" ht="38.25" x14ac:dyDescent="0.25">
      <c r="A280" s="427"/>
      <c r="B280" s="427"/>
      <c r="C280" s="427"/>
      <c r="D280" s="428" t="s">
        <v>3</v>
      </c>
      <c r="E280" s="429" t="s">
        <v>221</v>
      </c>
      <c r="F280" s="453" t="s">
        <v>232</v>
      </c>
      <c r="G280" s="453"/>
      <c r="H280" s="454" t="s">
        <v>233</v>
      </c>
      <c r="I280" s="455"/>
      <c r="J280" s="456" t="s">
        <v>231</v>
      </c>
    </row>
    <row r="281" spans="1:10" ht="16.5" thickBot="1" x14ac:dyDescent="0.3">
      <c r="A281" s="427"/>
      <c r="B281" s="427"/>
      <c r="C281" s="427"/>
      <c r="D281" s="480" t="s">
        <v>222</v>
      </c>
      <c r="E281" s="480"/>
      <c r="F281" s="457"/>
      <c r="G281" s="457"/>
      <c r="H281" s="458"/>
      <c r="I281" s="458"/>
      <c r="J281" s="459"/>
    </row>
    <row r="282" spans="1:10" ht="16.5" thickBot="1" x14ac:dyDescent="0.3">
      <c r="A282" s="430"/>
      <c r="B282" s="430"/>
      <c r="C282" s="430"/>
      <c r="D282" s="431" t="s">
        <v>227</v>
      </c>
      <c r="E282" s="432">
        <v>2004</v>
      </c>
      <c r="F282" s="460">
        <f>E282+1</f>
        <v>2005</v>
      </c>
      <c r="G282" s="460">
        <f t="shared" ref="G282" si="17">F282+1</f>
        <v>2006</v>
      </c>
      <c r="H282" s="461">
        <f>G282+1</f>
        <v>2007</v>
      </c>
      <c r="I282" s="461">
        <f t="shared" ref="I282" si="18">H282+1</f>
        <v>2008</v>
      </c>
      <c r="J282" s="462">
        <f>I282+1</f>
        <v>2009</v>
      </c>
    </row>
    <row r="283" spans="1:10" ht="16.5" thickBot="1" x14ac:dyDescent="0.3">
      <c r="A283" s="433" t="s">
        <v>223</v>
      </c>
      <c r="B283" s="434"/>
      <c r="C283" s="434"/>
      <c r="D283" s="435"/>
      <c r="E283" s="436"/>
    </row>
    <row r="284" spans="1:10" x14ac:dyDescent="0.25">
      <c r="A284" s="437" t="s">
        <v>224</v>
      </c>
      <c r="B284" s="437"/>
      <c r="C284" s="437"/>
      <c r="D284" s="438" t="str">
        <f t="shared" ref="D284:E294" si="19">D241</f>
        <v>-</v>
      </c>
      <c r="E284" s="439">
        <f t="shared" si="19"/>
        <v>3000</v>
      </c>
      <c r="F284" s="464"/>
      <c r="G284" s="464"/>
      <c r="H284" s="464"/>
      <c r="I284" s="464"/>
      <c r="J284" s="464"/>
    </row>
    <row r="285" spans="1:10" x14ac:dyDescent="0.25">
      <c r="A285" s="437" t="s">
        <v>225</v>
      </c>
      <c r="B285" s="437"/>
      <c r="C285" s="437"/>
      <c r="D285" s="440">
        <f t="shared" si="19"/>
        <v>9.3440350877193018E-2</v>
      </c>
      <c r="E285" s="423">
        <f t="shared" si="19"/>
        <v>283.80000000000018</v>
      </c>
      <c r="F285" s="465"/>
      <c r="G285" s="465"/>
      <c r="H285" s="465"/>
      <c r="I285" s="465"/>
      <c r="J285" s="465"/>
    </row>
    <row r="286" spans="1:10" x14ac:dyDescent="0.25">
      <c r="A286" s="437" t="s">
        <v>145</v>
      </c>
      <c r="B286" s="437"/>
      <c r="C286" s="437"/>
      <c r="D286" s="441">
        <f t="shared" si="19"/>
        <v>0.6</v>
      </c>
      <c r="E286" s="424">
        <f t="shared" si="19"/>
        <v>0.6</v>
      </c>
      <c r="F286" s="467"/>
      <c r="G286" s="467"/>
      <c r="H286" s="467"/>
      <c r="I286" s="467"/>
      <c r="J286" s="467"/>
    </row>
    <row r="287" spans="1:10" x14ac:dyDescent="0.25">
      <c r="A287" s="442" t="s">
        <v>144</v>
      </c>
      <c r="B287" s="442"/>
      <c r="C287" s="442"/>
      <c r="D287" s="443"/>
      <c r="E287" s="425">
        <f t="shared" si="19"/>
        <v>170.28000000000011</v>
      </c>
      <c r="F287" s="465"/>
      <c r="G287" s="465"/>
      <c r="H287" s="465"/>
      <c r="I287" s="465"/>
      <c r="J287" s="465"/>
    </row>
    <row r="288" spans="1:10" x14ac:dyDescent="0.25">
      <c r="A288" s="442" t="s">
        <v>228</v>
      </c>
      <c r="B288" s="442"/>
      <c r="C288" s="442"/>
      <c r="D288" s="440">
        <f t="shared" si="19"/>
        <v>3.2456140350877197E-2</v>
      </c>
      <c r="E288" s="423">
        <f t="shared" si="19"/>
        <v>100</v>
      </c>
      <c r="F288" s="465"/>
      <c r="G288" s="465"/>
      <c r="H288" s="465"/>
      <c r="I288" s="465"/>
      <c r="J288" s="465"/>
    </row>
    <row r="289" spans="1:11" x14ac:dyDescent="0.25">
      <c r="A289" s="442"/>
      <c r="B289" s="442"/>
      <c r="C289" s="442"/>
      <c r="D289" s="441"/>
      <c r="E289" s="443"/>
      <c r="F289" s="465"/>
      <c r="G289" s="465"/>
      <c r="H289" s="465"/>
      <c r="I289" s="465"/>
      <c r="J289" s="465"/>
    </row>
    <row r="290" spans="1:11" ht="16.5" thickBot="1" x14ac:dyDescent="0.3">
      <c r="A290" s="444" t="s">
        <v>226</v>
      </c>
      <c r="B290" s="445"/>
      <c r="C290" s="445"/>
      <c r="D290" s="441"/>
      <c r="E290" s="443"/>
      <c r="F290" s="465"/>
      <c r="G290" s="465"/>
      <c r="H290" s="465"/>
      <c r="I290" s="465"/>
      <c r="J290" s="465"/>
    </row>
    <row r="291" spans="1:11" x14ac:dyDescent="0.25">
      <c r="A291" s="437" t="s">
        <v>229</v>
      </c>
      <c r="B291" s="437"/>
      <c r="C291" s="437"/>
      <c r="D291" s="441">
        <f t="shared" si="19"/>
        <v>0.23596157894736847</v>
      </c>
      <c r="E291" s="443">
        <f t="shared" si="19"/>
        <v>799.98000000000013</v>
      </c>
      <c r="F291" s="465"/>
      <c r="G291" s="465"/>
      <c r="H291" s="465"/>
      <c r="I291" s="465"/>
      <c r="J291" s="465"/>
    </row>
    <row r="292" spans="1:11" x14ac:dyDescent="0.25">
      <c r="A292" s="442" t="s">
        <v>80</v>
      </c>
      <c r="B292" s="442"/>
      <c r="C292" s="442"/>
      <c r="D292" s="441"/>
      <c r="E292" s="443">
        <f t="shared" si="19"/>
        <v>214.98000000000013</v>
      </c>
      <c r="F292" s="465"/>
      <c r="G292" s="465"/>
      <c r="H292" s="465"/>
      <c r="I292" s="465"/>
      <c r="J292" s="465"/>
    </row>
    <row r="293" spans="1:11" x14ac:dyDescent="0.25">
      <c r="A293" s="426" t="s">
        <v>234</v>
      </c>
      <c r="B293" s="442"/>
      <c r="C293" s="442"/>
      <c r="D293" s="441">
        <f t="shared" si="19"/>
        <v>0.38043859649122802</v>
      </c>
      <c r="E293" s="443">
        <f t="shared" si="19"/>
        <v>1230</v>
      </c>
      <c r="F293" s="465"/>
      <c r="G293" s="465"/>
      <c r="H293" s="465"/>
      <c r="I293" s="465"/>
      <c r="J293" s="465"/>
    </row>
    <row r="294" spans="1:11" x14ac:dyDescent="0.25">
      <c r="A294" s="442" t="s">
        <v>235</v>
      </c>
      <c r="B294" s="442"/>
      <c r="C294" s="442"/>
      <c r="D294" s="446"/>
      <c r="E294" s="447">
        <f t="shared" si="19"/>
        <v>230</v>
      </c>
      <c r="F294" s="465"/>
      <c r="G294" s="465"/>
      <c r="H294" s="465"/>
      <c r="I294" s="465"/>
      <c r="J294" s="465"/>
    </row>
    <row r="295" spans="1:11" ht="16.5" thickBot="1" x14ac:dyDescent="0.3">
      <c r="A295" s="448" t="s">
        <v>76</v>
      </c>
      <c r="B295" s="475"/>
      <c r="C295" s="475"/>
      <c r="D295" s="414"/>
      <c r="E295" s="447"/>
      <c r="F295" s="472"/>
      <c r="G295" s="473"/>
      <c r="H295" s="473"/>
      <c r="I295" s="473"/>
      <c r="J295" s="473"/>
    </row>
    <row r="296" spans="1:11" ht="16.5" thickBot="1" x14ac:dyDescent="0.3">
      <c r="A296" s="450" t="s">
        <v>230</v>
      </c>
      <c r="B296" s="450"/>
      <c r="C296" s="450"/>
      <c r="D296" s="451"/>
      <c r="E296" s="452">
        <f>E287+E288-E292-E294</f>
        <v>-174.70000000000005</v>
      </c>
      <c r="F296" s="472">
        <f>F287+F288-F292-F294</f>
        <v>0</v>
      </c>
      <c r="G296" s="473">
        <f t="shared" ref="G296:J296" si="20">G287+G288-G292-G294</f>
        <v>0</v>
      </c>
      <c r="H296" s="473">
        <f t="shared" si="20"/>
        <v>0</v>
      </c>
      <c r="I296" s="473">
        <f t="shared" si="20"/>
        <v>0</v>
      </c>
      <c r="J296" s="473">
        <f t="shared" si="20"/>
        <v>0</v>
      </c>
    </row>
    <row r="298" spans="1:11" x14ac:dyDescent="0.25">
      <c r="C298" s="133" t="s">
        <v>238</v>
      </c>
    </row>
    <row r="299" spans="1:11" x14ac:dyDescent="0.25">
      <c r="C299" s="468" t="s">
        <v>236</v>
      </c>
      <c r="D299" s="468" t="s">
        <v>39</v>
      </c>
      <c r="F299" s="485" t="s">
        <v>236</v>
      </c>
      <c r="G299" s="485">
        <f>F$239</f>
        <v>2005</v>
      </c>
      <c r="H299" s="485">
        <f>G$239</f>
        <v>2006</v>
      </c>
      <c r="I299" s="485">
        <f>H$239</f>
        <v>2007</v>
      </c>
      <c r="J299" s="485">
        <f>I$239</f>
        <v>2008</v>
      </c>
      <c r="K299" s="485">
        <f>J$239</f>
        <v>2009</v>
      </c>
    </row>
    <row r="300" spans="1:11" x14ac:dyDescent="0.25">
      <c r="C300" s="133">
        <f>F$239</f>
        <v>2005</v>
      </c>
      <c r="D300" s="463"/>
      <c r="F300" s="133" t="s">
        <v>34</v>
      </c>
      <c r="G300" s="463"/>
      <c r="H300" s="463"/>
      <c r="I300" s="463"/>
      <c r="J300" s="463"/>
      <c r="K300" s="463"/>
    </row>
    <row r="301" spans="1:11" x14ac:dyDescent="0.25">
      <c r="C301" s="133">
        <f>G$239</f>
        <v>2006</v>
      </c>
      <c r="D301" s="463"/>
    </row>
    <row r="302" spans="1:11" x14ac:dyDescent="0.25">
      <c r="C302" s="133">
        <f>H$239</f>
        <v>2007</v>
      </c>
      <c r="D302" s="463"/>
      <c r="H302" s="133" t="s">
        <v>248</v>
      </c>
      <c r="J302" s="486"/>
    </row>
    <row r="303" spans="1:11" ht="16.5" thickBot="1" x14ac:dyDescent="0.3">
      <c r="C303" s="137">
        <f>I$239</f>
        <v>2008</v>
      </c>
      <c r="D303" s="469"/>
    </row>
    <row r="304" spans="1:11" x14ac:dyDescent="0.25">
      <c r="C304" s="133" t="s">
        <v>239</v>
      </c>
      <c r="D304" s="470"/>
      <c r="F304" s="474"/>
    </row>
    <row r="305" spans="1:4" ht="16.5" thickBot="1" x14ac:dyDescent="0.3">
      <c r="A305" s="138"/>
      <c r="B305" s="133"/>
      <c r="C305" s="133" t="s">
        <v>240</v>
      </c>
      <c r="D305" s="471"/>
    </row>
    <row r="306" spans="1:4" x14ac:dyDescent="0.25">
      <c r="C306" s="133" t="s">
        <v>241</v>
      </c>
      <c r="D306" s="470"/>
    </row>
    <row r="307" spans="1:4" x14ac:dyDescent="0.25">
      <c r="C307" s="133" t="s">
        <v>242</v>
      </c>
      <c r="D307" s="167"/>
    </row>
    <row r="308" spans="1:4" ht="16.5" thickBot="1" x14ac:dyDescent="0.3">
      <c r="C308" s="133" t="s">
        <v>243</v>
      </c>
      <c r="D308" s="471"/>
    </row>
    <row r="309" spans="1:4" x14ac:dyDescent="0.25">
      <c r="C309" s="133" t="s">
        <v>244</v>
      </c>
      <c r="D309" s="470"/>
    </row>
    <row r="310" spans="1:4" x14ac:dyDescent="0.25">
      <c r="C310" s="133" t="s">
        <v>86</v>
      </c>
      <c r="D310" s="140"/>
    </row>
    <row r="311" spans="1:4" x14ac:dyDescent="0.25">
      <c r="C311" s="133" t="s">
        <v>245</v>
      </c>
      <c r="D311" s="470"/>
    </row>
  </sheetData>
  <dataConsolidate/>
  <mergeCells count="7">
    <mergeCell ref="D281:E281"/>
    <mergeCell ref="D238:E238"/>
    <mergeCell ref="A194:C194"/>
    <mergeCell ref="H194:J194"/>
    <mergeCell ref="A196:C196"/>
    <mergeCell ref="A197:C197"/>
    <mergeCell ref="H197:I197"/>
  </mergeCells>
  <printOptions headings="1" gridLines="1"/>
  <pageMargins left="0.5" right="0.25" top="0.75" bottom="0.5" header="0.5" footer="0.5"/>
  <pageSetup scale="97" orientation="portrait" horizontalDpi="300" verticalDpi="300" r:id="rId1"/>
  <headerFooter alignWithMargins="0"/>
  <rowBreaks count="1" manualBreakCount="1">
    <brk id="8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 SML and determine fair value</vt:lpstr>
      <vt:lpstr>2 Example 1&amp;2&amp;3&amp;4</vt:lpstr>
      <vt:lpstr>3 Example 5&amp;6</vt:lpstr>
      <vt:lpstr>4 Example 7</vt:lpstr>
      <vt:lpstr>5 Example 8</vt:lpstr>
      <vt:lpstr>6 Example 9 Calc. OFCF &amp; growth</vt:lpstr>
      <vt:lpstr>'6 Example 9 Calc. OFCF &amp; growth'!Print_Area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 Merdad</dc:creator>
  <cp:lastModifiedBy>Hesham Merdad</cp:lastModifiedBy>
  <dcterms:created xsi:type="dcterms:W3CDTF">2012-10-07T23:11:48Z</dcterms:created>
  <dcterms:modified xsi:type="dcterms:W3CDTF">2012-12-01T17:51:12Z</dcterms:modified>
</cp:coreProperties>
</file>